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355" windowWidth="11340" windowHeight="3255" tabRatio="715"/>
  </bookViews>
  <sheets>
    <sheet name="Приложение 2" sheetId="105" r:id="rId1"/>
    <sheet name="Приложение 3" sheetId="85" r:id="rId2"/>
    <sheet name="Приложение 4 " sheetId="77" r:id="rId3"/>
    <sheet name="Приложение 5 " sheetId="92" r:id="rId4"/>
    <sheet name="Приложение 6" sheetId="106" r:id="rId5"/>
    <sheet name="Приложение 7" sheetId="107" r:id="rId6"/>
    <sheet name="Приложение 8" sheetId="108" r:id="rId7"/>
    <sheet name="Приложение 9" sheetId="10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3'!$A$1:$K$96</definedName>
    <definedName name="_xlnm.Print_Area" localSheetId="2">'Приложение 4 '!$A$1:$F$177</definedName>
    <definedName name="_xlnm.Print_Area" localSheetId="3">'Приложение 5 '!$A$1:$D$37</definedName>
    <definedName name="_xlnm.Print_Area" localSheetId="4">'Приложение 6'!$A$1:$C$42</definedName>
    <definedName name="_xlnm.Print_Area" localSheetId="5">'Приложение 7'!$A$1:$D$47</definedName>
    <definedName name="_xlnm.Print_Area" localSheetId="6">'Приложение 8'!$A$1:$K$28</definedName>
    <definedName name="_xlnm.Print_Area" localSheetId="7">'Приложение 9'!$A$1:$H$28</definedName>
  </definedNames>
  <calcPr calcId="145621"/>
</workbook>
</file>

<file path=xl/calcChain.xml><?xml version="1.0" encoding="utf-8"?>
<calcChain xmlns="http://schemas.openxmlformats.org/spreadsheetml/2006/main">
  <c r="D25" i="107" l="1"/>
  <c r="D24" i="107"/>
  <c r="D23" i="107"/>
  <c r="C25" i="107"/>
  <c r="C24" i="107"/>
  <c r="C23" i="107"/>
  <c r="B25" i="107"/>
  <c r="B24" i="107"/>
  <c r="B23" i="107"/>
  <c r="D21" i="107"/>
  <c r="D20" i="107"/>
  <c r="D19" i="107"/>
  <c r="C21" i="107"/>
  <c r="C20" i="107"/>
  <c r="C19" i="107"/>
  <c r="B21" i="107"/>
  <c r="B20" i="107"/>
  <c r="B19" i="107"/>
  <c r="D17" i="107"/>
  <c r="D16" i="107"/>
  <c r="D15" i="107"/>
  <c r="C17" i="107"/>
  <c r="C16" i="107"/>
  <c r="C15" i="107"/>
  <c r="B17" i="107"/>
  <c r="B16" i="107"/>
  <c r="B15" i="107"/>
  <c r="D46" i="107"/>
  <c r="D45" i="107"/>
  <c r="C46" i="107"/>
  <c r="C45" i="107"/>
  <c r="B46" i="107"/>
  <c r="B43" i="107" s="1"/>
  <c r="B45" i="107"/>
  <c r="D42" i="107"/>
  <c r="D41" i="107"/>
  <c r="D40" i="107"/>
  <c r="C42" i="107"/>
  <c r="C41" i="107"/>
  <c r="C40" i="107"/>
  <c r="B42" i="107"/>
  <c r="B41" i="107"/>
  <c r="B40" i="107"/>
  <c r="D38" i="107"/>
  <c r="D37" i="107"/>
  <c r="D36" i="107"/>
  <c r="C38" i="107"/>
  <c r="C37" i="107"/>
  <c r="C36" i="107"/>
  <c r="B38" i="107"/>
  <c r="B37" i="107"/>
  <c r="B36" i="107"/>
  <c r="D34" i="107"/>
  <c r="D33" i="107"/>
  <c r="D32" i="107"/>
  <c r="C34" i="107"/>
  <c r="C33" i="107"/>
  <c r="C32" i="107"/>
  <c r="B34" i="107"/>
  <c r="B33" i="107"/>
  <c r="B32" i="107"/>
  <c r="C20" i="106"/>
  <c r="B20" i="106"/>
  <c r="C16" i="106"/>
  <c r="B16" i="106"/>
  <c r="C23" i="106"/>
  <c r="B23" i="106"/>
  <c r="C22" i="106"/>
  <c r="B22" i="106"/>
  <c r="C19" i="106"/>
  <c r="B19" i="106"/>
  <c r="C14" i="106"/>
  <c r="B14" i="106"/>
  <c r="C33" i="106"/>
  <c r="B33" i="106"/>
  <c r="C29" i="106"/>
  <c r="B29" i="106"/>
  <c r="B25" i="106"/>
  <c r="D34" i="92"/>
  <c r="C34" i="92"/>
  <c r="D33" i="92"/>
  <c r="C33" i="92"/>
  <c r="C32" i="92"/>
  <c r="D31" i="92"/>
  <c r="C31" i="92"/>
  <c r="D30" i="92"/>
  <c r="C30" i="92"/>
  <c r="D27" i="92"/>
  <c r="C27" i="92"/>
  <c r="D26" i="92"/>
  <c r="C26" i="92"/>
  <c r="D25" i="92"/>
  <c r="C25" i="92"/>
  <c r="D24" i="92"/>
  <c r="C24" i="92"/>
  <c r="D23" i="92"/>
  <c r="C23" i="92"/>
  <c r="D20" i="92"/>
  <c r="C20" i="92"/>
  <c r="D19" i="92"/>
  <c r="C19" i="92"/>
  <c r="C16" i="92"/>
  <c r="C15" i="92"/>
  <c r="D14" i="92"/>
  <c r="C14" i="92"/>
  <c r="D13" i="92"/>
  <c r="C13" i="92"/>
  <c r="E171" i="77"/>
  <c r="E170" i="77"/>
  <c r="E169" i="77"/>
  <c r="E168" i="77"/>
  <c r="E167" i="77"/>
  <c r="E166" i="77"/>
  <c r="E165" i="77"/>
  <c r="E164" i="77"/>
  <c r="E163" i="77"/>
  <c r="E162" i="77"/>
  <c r="E157" i="77"/>
  <c r="D157" i="77"/>
  <c r="E156" i="77"/>
  <c r="D156" i="77"/>
  <c r="E155" i="77"/>
  <c r="D155" i="77"/>
  <c r="E154" i="77"/>
  <c r="D154" i="77"/>
  <c r="E153" i="77"/>
  <c r="D153" i="77"/>
  <c r="E152" i="77"/>
  <c r="D152" i="77"/>
  <c r="E151" i="77"/>
  <c r="D151" i="77"/>
  <c r="E146" i="77"/>
  <c r="E145" i="77"/>
  <c r="E144" i="77"/>
  <c r="E143" i="77"/>
  <c r="E142" i="77"/>
  <c r="E141" i="77"/>
  <c r="E140" i="77"/>
  <c r="E139" i="77"/>
  <c r="E138" i="77"/>
  <c r="E137" i="77"/>
  <c r="E124" i="77"/>
  <c r="D124" i="77"/>
  <c r="E123" i="77"/>
  <c r="D123" i="77"/>
  <c r="E122" i="77"/>
  <c r="D122" i="77"/>
  <c r="E121" i="77"/>
  <c r="D121" i="77"/>
  <c r="E120" i="77"/>
  <c r="D120" i="77"/>
  <c r="E119" i="77"/>
  <c r="D119" i="77"/>
  <c r="E118" i="77"/>
  <c r="D118" i="77"/>
  <c r="E117" i="77"/>
  <c r="D117" i="77"/>
  <c r="E116" i="77"/>
  <c r="D116" i="77"/>
  <c r="E115" i="77"/>
  <c r="D115" i="77"/>
  <c r="E114" i="77"/>
  <c r="D114" i="77"/>
  <c r="E113" i="77"/>
  <c r="D113" i="77"/>
  <c r="E101" i="77"/>
  <c r="D101" i="77"/>
  <c r="E70" i="77"/>
  <c r="D70" i="77"/>
  <c r="E69" i="77"/>
  <c r="D69" i="77"/>
  <c r="E66" i="77"/>
  <c r="D66" i="77"/>
  <c r="E63" i="77"/>
  <c r="D63" i="77"/>
  <c r="E60" i="77"/>
  <c r="D60" i="77"/>
  <c r="E57" i="77"/>
  <c r="D57" i="77"/>
  <c r="E54" i="77"/>
  <c r="D54" i="77"/>
  <c r="E51" i="77"/>
  <c r="D51" i="77"/>
  <c r="E48" i="77"/>
  <c r="D48" i="77"/>
  <c r="E45" i="77"/>
  <c r="D45" i="77"/>
  <c r="E42" i="77"/>
  <c r="D42" i="77"/>
  <c r="E39" i="77"/>
  <c r="D39" i="77"/>
  <c r="E34" i="77"/>
  <c r="E33" i="77"/>
  <c r="E32" i="77"/>
  <c r="E31" i="77"/>
  <c r="E30" i="77"/>
  <c r="E29" i="77"/>
  <c r="E28" i="77"/>
  <c r="E27" i="77"/>
  <c r="E26" i="77"/>
  <c r="E25" i="77"/>
  <c r="E21" i="77"/>
  <c r="E20" i="77"/>
  <c r="E19" i="77"/>
  <c r="E18" i="77"/>
  <c r="E17" i="77"/>
  <c r="E16" i="77"/>
  <c r="E15" i="77"/>
  <c r="E14" i="77"/>
  <c r="E13" i="77"/>
  <c r="E12" i="77"/>
  <c r="D87" i="85"/>
  <c r="D86" i="85"/>
  <c r="D85" i="85"/>
  <c r="D84" i="85"/>
  <c r="D83" i="85"/>
  <c r="D81" i="85"/>
  <c r="D80" i="85"/>
  <c r="D79" i="85"/>
  <c r="D78" i="85"/>
  <c r="D77" i="85"/>
  <c r="D75" i="85"/>
  <c r="D74" i="85"/>
  <c r="D73" i="85"/>
  <c r="D72" i="85"/>
  <c r="D71" i="85"/>
  <c r="E64" i="85"/>
  <c r="E61" i="85"/>
  <c r="E58" i="85"/>
  <c r="E55" i="85"/>
  <c r="F48" i="85"/>
  <c r="E48" i="85"/>
  <c r="D48" i="85"/>
  <c r="E45" i="85"/>
  <c r="D45" i="85"/>
  <c r="E42" i="85"/>
  <c r="D42" i="85"/>
  <c r="E39" i="85"/>
  <c r="D39" i="85"/>
  <c r="E36" i="85"/>
  <c r="D36" i="85"/>
  <c r="G32" i="85"/>
  <c r="G31" i="85"/>
  <c r="G30" i="85"/>
  <c r="G29" i="85"/>
  <c r="F31" i="85"/>
  <c r="E31" i="85"/>
  <c r="D32" i="85"/>
  <c r="D31" i="85"/>
  <c r="D30" i="85"/>
  <c r="D29" i="85"/>
  <c r="E26" i="85"/>
  <c r="D27" i="85"/>
  <c r="D26" i="85"/>
  <c r="D25" i="85"/>
  <c r="D24" i="85"/>
  <c r="E21" i="85"/>
  <c r="D21" i="85"/>
  <c r="G28" i="85" l="1"/>
  <c r="D28" i="85"/>
  <c r="P12" i="106" l="1"/>
  <c r="C13" i="106" l="1"/>
  <c r="B13" i="106"/>
  <c r="G13" i="106" l="1"/>
  <c r="F13" i="106"/>
  <c r="M13" i="106"/>
  <c r="Q45" i="107" l="1"/>
  <c r="Q43" i="107" s="1"/>
  <c r="Q41" i="107"/>
  <c r="Q40" i="107"/>
  <c r="Q39" i="107" s="1"/>
  <c r="Q38" i="107"/>
  <c r="Q37" i="107"/>
  <c r="Q36" i="107"/>
  <c r="Q34" i="107"/>
  <c r="Q33" i="107"/>
  <c r="Q32" i="107"/>
  <c r="Q25" i="107"/>
  <c r="Q24" i="107"/>
  <c r="Q23" i="107"/>
  <c r="Q20" i="107"/>
  <c r="Q19" i="107"/>
  <c r="Q17" i="107"/>
  <c r="Q16" i="107"/>
  <c r="Q15" i="107"/>
  <c r="Q8" i="107"/>
  <c r="O45" i="107"/>
  <c r="O43" i="107" s="1"/>
  <c r="O41" i="107"/>
  <c r="O40" i="107"/>
  <c r="O38" i="107"/>
  <c r="O37" i="107"/>
  <c r="O36" i="107"/>
  <c r="O34" i="107"/>
  <c r="O33" i="107"/>
  <c r="O32" i="107"/>
  <c r="O25" i="107"/>
  <c r="O24" i="107"/>
  <c r="O23" i="107"/>
  <c r="O20" i="107"/>
  <c r="O19" i="107"/>
  <c r="O17" i="107"/>
  <c r="O16" i="107"/>
  <c r="O15" i="107"/>
  <c r="O8" i="107"/>
  <c r="P46" i="107"/>
  <c r="P45" i="107"/>
  <c r="P44" i="107"/>
  <c r="P42" i="107"/>
  <c r="P41" i="107"/>
  <c r="P40" i="107"/>
  <c r="P38" i="107"/>
  <c r="P37" i="107"/>
  <c r="P36" i="107"/>
  <c r="P25" i="107"/>
  <c r="P24" i="107"/>
  <c r="P23" i="107"/>
  <c r="P21" i="107"/>
  <c r="P20" i="107"/>
  <c r="P19" i="107"/>
  <c r="P8" i="107"/>
  <c r="O39" i="107" l="1"/>
  <c r="O18" i="107"/>
  <c r="P35" i="107"/>
  <c r="O31" i="107"/>
  <c r="N30" i="107" s="1"/>
  <c r="Q31" i="107"/>
  <c r="O14" i="107"/>
  <c r="O22" i="107"/>
  <c r="O35" i="107"/>
  <c r="O30" i="107" s="1"/>
  <c r="Q14" i="107"/>
  <c r="Q22" i="107"/>
  <c r="Q35" i="107"/>
  <c r="Q18" i="107"/>
  <c r="P18" i="107"/>
  <c r="P39" i="107"/>
  <c r="P22" i="107"/>
  <c r="P43" i="107"/>
  <c r="Q13" i="107" l="1"/>
  <c r="O13" i="107"/>
  <c r="O12" i="107" s="1"/>
  <c r="Q30" i="107"/>
  <c r="N13" i="107"/>
  <c r="N12" i="107" s="1"/>
  <c r="Q12" i="107" l="1"/>
  <c r="I30" i="107"/>
  <c r="I13" i="107"/>
  <c r="K12" i="107"/>
  <c r="J12" i="107"/>
  <c r="K30" i="107"/>
  <c r="J30" i="107"/>
  <c r="K13" i="107"/>
  <c r="J13" i="107"/>
  <c r="B21" i="106"/>
  <c r="J12" i="106"/>
  <c r="I12" i="106"/>
  <c r="M12" i="106" s="1"/>
  <c r="L13" i="107" l="1"/>
  <c r="L12" i="107"/>
  <c r="L30" i="107"/>
  <c r="J25" i="106"/>
  <c r="J21" i="106"/>
  <c r="J17" i="106"/>
  <c r="I25" i="106"/>
  <c r="I21" i="106"/>
  <c r="I17" i="106"/>
  <c r="M17" i="106" l="1"/>
  <c r="M25" i="106"/>
  <c r="M21" i="106"/>
  <c r="D34" i="77"/>
  <c r="D33" i="77"/>
  <c r="D32" i="77"/>
  <c r="D31" i="77"/>
  <c r="D30" i="77"/>
  <c r="D29" i="77"/>
  <c r="D28" i="77"/>
  <c r="D27" i="77"/>
  <c r="D26" i="77"/>
  <c r="D25" i="77"/>
  <c r="D35" i="107" l="1"/>
  <c r="D31" i="107" l="1"/>
  <c r="D43" i="107"/>
  <c r="B14" i="107" l="1"/>
  <c r="D22" i="107" l="1"/>
  <c r="D39" i="107"/>
  <c r="D30" i="107" s="1"/>
  <c r="D14" i="107" l="1"/>
  <c r="B17" i="106" l="1"/>
  <c r="B12" i="106" s="1"/>
  <c r="B39" i="107"/>
  <c r="B35" i="107"/>
  <c r="B22" i="107"/>
  <c r="H30" i="107" l="1"/>
  <c r="B31" i="107" l="1"/>
  <c r="B30" i="107" s="1"/>
  <c r="C25" i="106"/>
  <c r="C21" i="106" l="1"/>
  <c r="F21" i="106"/>
  <c r="G30" i="107"/>
  <c r="F25" i="106"/>
  <c r="C44" i="107"/>
  <c r="Z11" i="107"/>
  <c r="Z16" i="107"/>
  <c r="Z15" i="107"/>
  <c r="W12" i="107" l="1"/>
  <c r="D147" i="77" l="1"/>
  <c r="E147" i="77"/>
  <c r="D23" i="85"/>
  <c r="F173" i="77" l="1"/>
  <c r="F172" i="77"/>
  <c r="F159" i="77"/>
  <c r="F158" i="77"/>
  <c r="F148" i="77"/>
  <c r="F147" i="77"/>
  <c r="F134" i="77"/>
  <c r="F133" i="77"/>
  <c r="F132" i="77"/>
  <c r="F131" i="77"/>
  <c r="F130" i="77"/>
  <c r="F129" i="77"/>
  <c r="F128" i="77"/>
  <c r="F127" i="77"/>
  <c r="F126" i="77"/>
  <c r="F125" i="77"/>
  <c r="F124" i="77"/>
  <c r="F123" i="77"/>
  <c r="F122" i="77"/>
  <c r="F121" i="77"/>
  <c r="F120" i="77"/>
  <c r="F119" i="77"/>
  <c r="F118" i="77"/>
  <c r="F111" i="77"/>
  <c r="F110" i="77"/>
  <c r="F109" i="77"/>
  <c r="F108" i="77"/>
  <c r="F107" i="77"/>
  <c r="F106" i="77"/>
  <c r="F105" i="77"/>
  <c r="F104" i="77"/>
  <c r="F103" i="77"/>
  <c r="F102" i="77"/>
  <c r="F101" i="77"/>
  <c r="F100" i="77"/>
  <c r="F99" i="77"/>
  <c r="F98" i="77"/>
  <c r="F97" i="77"/>
  <c r="F96" i="77"/>
  <c r="F95" i="77"/>
  <c r="F94" i="77"/>
  <c r="F93" i="77"/>
  <c r="F92" i="77"/>
  <c r="F91" i="77"/>
  <c r="F90" i="77"/>
  <c r="F89" i="77"/>
  <c r="F88" i="77"/>
  <c r="F87" i="77"/>
  <c r="F86" i="77"/>
  <c r="F85" i="77"/>
  <c r="F84" i="77"/>
  <c r="F83" i="77"/>
  <c r="F82" i="77"/>
  <c r="F81" i="77"/>
  <c r="F80" i="77"/>
  <c r="F79" i="77"/>
  <c r="F78" i="77"/>
  <c r="F77" i="77"/>
  <c r="F76" i="77"/>
  <c r="F75" i="77"/>
  <c r="F74" i="77"/>
  <c r="F73" i="77"/>
  <c r="F72" i="77"/>
  <c r="F71" i="77"/>
  <c r="F70" i="77"/>
  <c r="F68" i="77"/>
  <c r="F67" i="77"/>
  <c r="F65" i="77"/>
  <c r="F64" i="77"/>
  <c r="F62" i="77"/>
  <c r="F61" i="77"/>
  <c r="F59" i="77"/>
  <c r="F58" i="77"/>
  <c r="F56" i="77"/>
  <c r="F55" i="77"/>
  <c r="F53" i="77"/>
  <c r="F52" i="77"/>
  <c r="F50" i="77"/>
  <c r="F49" i="77"/>
  <c r="F47" i="77"/>
  <c r="F46" i="77"/>
  <c r="F44" i="77"/>
  <c r="F43" i="77"/>
  <c r="F41" i="77"/>
  <c r="F40" i="77"/>
  <c r="F38" i="77"/>
  <c r="F37" i="77"/>
  <c r="F23" i="77"/>
  <c r="E172" i="77"/>
  <c r="D172" i="77"/>
  <c r="E158" i="77"/>
  <c r="D158" i="77"/>
  <c r="E22" i="77"/>
  <c r="D22" i="77"/>
  <c r="F22" i="77" s="1"/>
  <c r="I21" i="85"/>
  <c r="H21" i="85"/>
  <c r="H16" i="85"/>
  <c r="H32" i="85"/>
  <c r="I31" i="85"/>
  <c r="H31" i="85"/>
  <c r="H30" i="85"/>
  <c r="H29" i="85"/>
  <c r="H27" i="85"/>
  <c r="I26" i="85"/>
  <c r="H26" i="85"/>
  <c r="H25" i="85"/>
  <c r="H24" i="85"/>
  <c r="F113" i="77" l="1"/>
  <c r="B8" i="107"/>
  <c r="C8" i="107"/>
  <c r="D8" i="107"/>
  <c r="E136" i="77" l="1"/>
  <c r="E135" i="77" s="1"/>
  <c r="E161" i="77"/>
  <c r="E160" i="77" s="1"/>
  <c r="F66" i="77" l="1"/>
  <c r="F69" i="77"/>
  <c r="F63" i="77"/>
  <c r="F60" i="77"/>
  <c r="F117" i="77" l="1"/>
  <c r="E24" i="77" l="1"/>
  <c r="E11" i="77"/>
  <c r="E10" i="77" s="1"/>
  <c r="F115" i="77" l="1"/>
  <c r="F57" i="77" l="1"/>
  <c r="F51" i="77"/>
  <c r="H23" i="85" l="1"/>
  <c r="H28" i="85"/>
  <c r="E150" i="77" l="1"/>
  <c r="E149" i="77" s="1"/>
  <c r="C28" i="92" l="1"/>
  <c r="C21" i="92"/>
  <c r="C17" i="92" s="1"/>
  <c r="C11" i="92" l="1"/>
  <c r="C36" i="92" s="1"/>
  <c r="F27" i="77"/>
  <c r="F32" i="77" l="1"/>
  <c r="F33" i="77"/>
  <c r="F30" i="77"/>
  <c r="F31" i="77"/>
  <c r="F34" i="77"/>
  <c r="F28" i="77"/>
  <c r="F29" i="77"/>
  <c r="F26" i="77"/>
  <c r="D24" i="77" l="1"/>
  <c r="F24" i="77" s="1"/>
  <c r="F25" i="77"/>
  <c r="C17" i="106" l="1"/>
  <c r="C12" i="106" s="1"/>
  <c r="F12" i="106"/>
  <c r="F17" i="106"/>
  <c r="E12" i="106" l="1"/>
  <c r="G17" i="106"/>
  <c r="C43" i="107"/>
  <c r="C39" i="107"/>
  <c r="Q12" i="106" l="1"/>
  <c r="C22" i="107"/>
  <c r="C35" i="107" l="1"/>
  <c r="Z17" i="107" l="1"/>
  <c r="Z14" i="107" s="1"/>
  <c r="Z12" i="107" l="1"/>
  <c r="AC12" i="107" s="1"/>
  <c r="B18" i="107" l="1"/>
  <c r="B13" i="107" s="1"/>
  <c r="B12" i="107" s="1"/>
  <c r="M13" i="107"/>
  <c r="R13" i="107" s="1"/>
  <c r="C18" i="107"/>
  <c r="D18" i="107" l="1"/>
  <c r="D13" i="107" s="1"/>
  <c r="H12" i="107"/>
  <c r="H13" i="107"/>
  <c r="D12" i="107" l="1"/>
  <c r="G12" i="107" s="1"/>
  <c r="G13" i="107"/>
  <c r="E112" i="77" l="1"/>
  <c r="F116" i="77" l="1"/>
  <c r="F54" i="77" l="1"/>
  <c r="F42" i="77" l="1"/>
  <c r="F45" i="77" l="1"/>
  <c r="E36" i="77"/>
  <c r="E35" i="77" s="1"/>
  <c r="F39" i="77"/>
  <c r="F114" i="77" l="1"/>
  <c r="D112" i="77"/>
  <c r="F112" i="77" l="1"/>
  <c r="D21" i="92" l="1"/>
  <c r="D17" i="92" s="1"/>
  <c r="F156" i="77"/>
  <c r="F157" i="77"/>
  <c r="F154" i="77"/>
  <c r="F152" i="77" l="1"/>
  <c r="F151" i="77" l="1"/>
  <c r="F153" i="77" l="1"/>
  <c r="F155" i="77"/>
  <c r="D150" i="77" l="1"/>
  <c r="F150" i="77" s="1"/>
  <c r="D149" i="77" l="1"/>
  <c r="F149" i="77" s="1"/>
  <c r="D36" i="77" l="1"/>
  <c r="F48" i="77"/>
  <c r="F36" i="77" l="1"/>
  <c r="D35" i="77"/>
  <c r="F35" i="77" s="1"/>
  <c r="I10" i="77" l="1"/>
  <c r="I9" i="77" l="1"/>
  <c r="P33" i="107" l="1"/>
  <c r="P16" i="107"/>
  <c r="P32" i="107"/>
  <c r="P34" i="107" l="1"/>
  <c r="P31" i="107" s="1"/>
  <c r="P30" i="107" s="1"/>
  <c r="F30" i="107" l="1"/>
  <c r="F31" i="107" s="1"/>
  <c r="C31" i="107"/>
  <c r="C30" i="107" s="1"/>
  <c r="E30" i="107" s="1"/>
  <c r="P15" i="107" l="1"/>
  <c r="P17" i="107" l="1"/>
  <c r="P14" i="107" s="1"/>
  <c r="P13" i="107" s="1"/>
  <c r="P12" i="107" s="1"/>
  <c r="F12" i="107" l="1"/>
  <c r="C14" i="107"/>
  <c r="C13" i="107" s="1"/>
  <c r="S13" i="107"/>
  <c r="T13" i="107" s="1"/>
  <c r="F13" i="107"/>
  <c r="F14" i="107" s="1"/>
  <c r="E13" i="107" l="1"/>
  <c r="C12" i="107"/>
  <c r="E12" i="107" l="1"/>
  <c r="AA11" i="107"/>
  <c r="X12" i="107"/>
  <c r="D15" i="92" l="1"/>
  <c r="D16" i="92" l="1"/>
  <c r="D170" i="77" l="1"/>
  <c r="F170" i="77" s="1"/>
  <c r="D171" i="77"/>
  <c r="F171" i="77" s="1"/>
  <c r="D168" i="77"/>
  <c r="F168" i="77" s="1"/>
  <c r="D146" i="77"/>
  <c r="F146" i="77" s="1"/>
  <c r="D145" i="77"/>
  <c r="F145" i="77" s="1"/>
  <c r="D143" i="77"/>
  <c r="F143" i="77" s="1"/>
  <c r="D21" i="77" l="1"/>
  <c r="F21" i="77" s="1"/>
  <c r="D20" i="77"/>
  <c r="F20" i="77" s="1"/>
  <c r="D18" i="77"/>
  <c r="F18" i="77" s="1"/>
  <c r="E29" i="85" l="1"/>
  <c r="I29" i="85" l="1"/>
  <c r="E32" i="85" l="1"/>
  <c r="I32" i="85" s="1"/>
  <c r="D13" i="77"/>
  <c r="F13" i="77" s="1"/>
  <c r="D20" i="85"/>
  <c r="H20" i="85" s="1"/>
  <c r="E25" i="85"/>
  <c r="I25" i="85" s="1"/>
  <c r="E22" i="85"/>
  <c r="I22" i="85" s="1"/>
  <c r="E20" i="85"/>
  <c r="I20" i="85" s="1"/>
  <c r="E27" i="85"/>
  <c r="I27" i="85" s="1"/>
  <c r="D22" i="85"/>
  <c r="H22" i="85" s="1"/>
  <c r="D163" i="77"/>
  <c r="F163" i="77" s="1"/>
  <c r="E30" i="85"/>
  <c r="D141" i="77"/>
  <c r="F141" i="77" s="1"/>
  <c r="D140" i="77"/>
  <c r="F140" i="77" s="1"/>
  <c r="D139" i="77"/>
  <c r="F139" i="77" s="1"/>
  <c r="D167" i="77"/>
  <c r="F167" i="77" s="1"/>
  <c r="D164" i="77"/>
  <c r="F164" i="77" s="1"/>
  <c r="D166" i="77"/>
  <c r="F166" i="77" s="1"/>
  <c r="D138" i="77"/>
  <c r="F138" i="77" s="1"/>
  <c r="D165" i="77"/>
  <c r="F165" i="77" s="1"/>
  <c r="I30" i="85" l="1"/>
  <c r="E28" i="85"/>
  <c r="I28" i="85" s="1"/>
  <c r="F30" i="85"/>
  <c r="D19" i="85"/>
  <c r="D144" i="77"/>
  <c r="F144" i="77" s="1"/>
  <c r="D15" i="85"/>
  <c r="H15" i="85" s="1"/>
  <c r="D137" i="77"/>
  <c r="D142" i="77"/>
  <c r="F142" i="77" s="1"/>
  <c r="E24" i="85"/>
  <c r="E19" i="85"/>
  <c r="F29" i="85"/>
  <c r="F32" i="85"/>
  <c r="D17" i="85"/>
  <c r="H17" i="85" s="1"/>
  <c r="D14" i="85"/>
  <c r="D169" i="77"/>
  <c r="F169" i="77" s="1"/>
  <c r="D17" i="77"/>
  <c r="F17" i="77" s="1"/>
  <c r="D12" i="77"/>
  <c r="D162" i="77"/>
  <c r="D14" i="77"/>
  <c r="F14" i="77" s="1"/>
  <c r="D19" i="77"/>
  <c r="F19" i="77" s="1"/>
  <c r="D15" i="77"/>
  <c r="F15" i="77" s="1"/>
  <c r="D16" i="77"/>
  <c r="F16" i="77" s="1"/>
  <c r="D161" i="77" l="1"/>
  <c r="F162" i="77"/>
  <c r="H14" i="85"/>
  <c r="D13" i="85"/>
  <c r="H13" i="85" s="1"/>
  <c r="F28" i="85"/>
  <c r="F12" i="77"/>
  <c r="D11" i="77"/>
  <c r="E18" i="85"/>
  <c r="I18" i="85" s="1"/>
  <c r="I19" i="85"/>
  <c r="E23" i="85"/>
  <c r="I23" i="85" s="1"/>
  <c r="I24" i="85"/>
  <c r="F137" i="77"/>
  <c r="D136" i="77"/>
  <c r="H19" i="85"/>
  <c r="D18" i="85"/>
  <c r="H18" i="85" s="1"/>
  <c r="F136" i="77" l="1"/>
  <c r="D135" i="77"/>
  <c r="F135" i="77" s="1"/>
  <c r="D10" i="77"/>
  <c r="F11" i="77"/>
  <c r="F161" i="77"/>
  <c r="D160" i="77"/>
  <c r="F160" i="77" s="1"/>
  <c r="D9" i="77" l="1"/>
  <c r="J9" i="77" s="1"/>
  <c r="F10" i="77"/>
  <c r="D32" i="92"/>
  <c r="D28" i="92" s="1"/>
  <c r="D11" i="92" s="1"/>
  <c r="D36" i="92" l="1"/>
</calcChain>
</file>

<file path=xl/comments1.xml><?xml version="1.0" encoding="utf-8"?>
<comments xmlns="http://schemas.openxmlformats.org/spreadsheetml/2006/main">
  <authors>
    <author>Джалкин Мингиян Иванович</author>
  </authors>
  <commentList>
    <comment ref="J28" authorId="0">
      <text>
        <r>
          <rPr>
            <b/>
            <sz val="9"/>
            <color indexed="81"/>
            <rFont val="Tahoma"/>
            <family val="2"/>
            <charset val="204"/>
          </rPr>
          <t>Джалкин Мингиян Иванович:</t>
        </r>
        <r>
          <rPr>
            <sz val="9"/>
            <color indexed="81"/>
            <rFont val="Tahoma"/>
            <family val="2"/>
            <charset val="204"/>
          </rPr>
          <t xml:space="preserve">
п.50 раздела 7 ПП РФ № 861
по временной схеме указывается только если уровень напряжения до 35 кВ</t>
        </r>
      </text>
    </comment>
  </commentList>
</comments>
</file>

<file path=xl/comments2.xml><?xml version="1.0" encoding="utf-8"?>
<comments xmlns="http://schemas.openxmlformats.org/spreadsheetml/2006/main">
  <authors>
    <author>Джалкин Мингиян Иванович</author>
  </authors>
  <commentLis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Джалкин Мингиян Иванович:</t>
        </r>
        <r>
          <rPr>
            <sz val="9"/>
            <color indexed="81"/>
            <rFont val="Tahoma"/>
            <family val="2"/>
            <charset val="204"/>
          </rPr>
          <t xml:space="preserve">
не полная сумма</t>
        </r>
      </text>
    </comment>
  </commentList>
</comments>
</file>

<file path=xl/sharedStrings.xml><?xml version="1.0" encoding="utf-8"?>
<sst xmlns="http://schemas.openxmlformats.org/spreadsheetml/2006/main" count="745" uniqueCount="273">
  <si>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</si>
  <si>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</si>
  <si>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</si>
  <si>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</si>
  <si>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</si>
  <si>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</si>
  <si>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</si>
  <si>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</si>
  <si>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</si>
  <si>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</si>
  <si>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</si>
  <si>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</si>
  <si>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</si>
  <si>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</si>
  <si>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</si>
  <si>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</si>
  <si>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</si>
  <si>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</si>
  <si>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</si>
  <si>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</si>
  <si>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</si>
  <si>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</si>
  <si>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</si>
  <si>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</si>
  <si>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</si>
  <si>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</si>
  <si>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</si>
  <si>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</si>
  <si>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</si>
  <si>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</si>
  <si>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</si>
  <si>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</si>
  <si>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</si>
  <si>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</si>
  <si>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</si>
  <si>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</si>
  <si>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</si>
  <si>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</si>
  <si>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</si>
  <si>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</si>
  <si>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</si>
  <si>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</si>
  <si>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</si>
  <si>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</si>
  <si>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</si>
  <si>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</si>
  <si>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</si>
  <si>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</si>
  <si>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</si>
  <si>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</si>
  <si>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</si>
  <si>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</si>
  <si>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</si>
  <si>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</si>
  <si>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</si>
  <si>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</si>
  <si>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</si>
  <si>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</si>
  <si>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</si>
  <si>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</si>
  <si>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</si>
  <si>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</si>
  <si>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</si>
  <si>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670 кВт и до  890 кВт</t>
    </r>
    <r>
      <rPr>
        <sz val="12"/>
        <rFont val="Times New Roman"/>
        <family val="1"/>
        <charset val="204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</si>
  <si>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</si>
  <si>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</si>
  <si>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</si>
  <si>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</si>
  <si>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</si>
  <si>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</si>
  <si>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</si>
  <si>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</si>
  <si>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</si>
  <si>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</si>
  <si>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</si>
  <si>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</si>
  <si>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</si>
  <si>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</si>
  <si>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</si>
  <si>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</si>
  <si>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890 кВт и до 8900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</si>
  <si>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</si>
  <si>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</si>
  <si>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</si>
  <si>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</si>
  <si>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</si>
  <si>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</si>
  <si>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</si>
  <si>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</si>
  <si>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</si>
  <si>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</si>
  <si>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</si>
  <si>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</si>
  <si>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</si>
  <si>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</si>
  <si>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</si>
  <si>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</si>
  <si>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</si>
  <si>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</si>
  <si>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</si>
  <si>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</si>
  <si>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</si>
  <si>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</si>
  <si>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</si>
  <si>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</si>
  <si>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</si>
  <si>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</si>
  <si>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</si>
  <si>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</si>
  <si>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</si>
  <si>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</si>
  <si>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</si>
  <si>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</si>
  <si>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</si>
  <si>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</si>
  <si>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</si>
  <si>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</si>
  <si>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</si>
  <si>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</si>
  <si>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</si>
  <si>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</si>
  <si>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</si>
  <si>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</si>
  <si>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</si>
  <si>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</si>
  <si>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</si>
  <si>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</si>
  <si>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</si>
  <si>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</si>
  <si>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</si>
  <si>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</si>
  <si>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</si>
  <si>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</si>
  <si>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</si>
  <si>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</si>
  <si>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</si>
  <si>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</si>
  <si>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</si>
  <si>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</si>
  <si>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</si>
  <si>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</si>
  <si>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</si>
  <si>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</si>
  <si>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</si>
  <si>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</si>
  <si>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</si>
  <si>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</si>
  <si>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</si>
  <si>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</si>
  <si>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</si>
  <si>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</si>
  <si>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</si>
  <si>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</si>
  <si>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</si>
  <si>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</si>
  <si>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</si>
  <si>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</si>
  <si>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</si>
  <si>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</si>
  <si>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</si>
  <si>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</si>
  <si>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</si>
  <si>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</si>
  <si>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</si>
  <si>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</si>
  <si>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</si>
  <si>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</si>
  <si>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</si>
  <si>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</si>
  <si>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</si>
  <si>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</si>
  <si>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</si>
  <si>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</si>
  <si>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</si>
  <si>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</si>
  <si>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</si>
  <si>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</si>
  <si>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</si>
  <si>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</si>
  <si>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</si>
  <si>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</si>
  <si>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</si>
  <si>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</si>
  <si>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</si>
  <si>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</si>
  <si>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</si>
  <si>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</si>
  <si>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</si>
  <si>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</si>
  <si>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</si>
  <si>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</si>
  <si>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</si>
  <si>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</si>
  <si>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</si>
  <si>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</si>
  <si>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</si>
  <si>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</si>
  <si>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</si>
  <si>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  <charset val="204"/>
      </rPr>
      <t>1.1</t>
    </r>
  </si>
  <si>
    <r>
      <t>С</t>
    </r>
    <r>
      <rPr>
        <b/>
        <sz val="8"/>
        <rFont val="Times New Roman"/>
        <family val="1"/>
        <charset val="204"/>
      </rPr>
      <t>1</t>
    </r>
  </si>
  <si>
    <r>
      <t>С</t>
    </r>
    <r>
      <rPr>
        <b/>
        <sz val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</si>
  <si>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</si>
  <si>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</si>
  <si>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</si>
  <si>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2,i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</si>
  <si>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3,i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</si>
  <si>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4,i</t>
    </r>
    <r>
      <rPr>
        <b/>
        <sz val="12"/>
        <rFont val="Times New Roman"/>
        <family val="1"/>
        <charset val="204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</si>
  <si>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</si>
  <si>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</si>
  <si>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</si>
  <si>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</si>
  <si>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</si>
  <si>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</si>
  <si>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</si>
  <si>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</si>
  <si>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</si>
  <si>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</si>
  <si>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</si>
  <si>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</si>
  <si>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</si>
  <si>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</si>
  <si>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</si>
  <si>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</si>
  <si>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</si>
  <si>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Выполнение сетевой организацией мероприятий, связанных со строительством "последней мили"***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</si>
  <si>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</si>
  <si>
    <t>Приложение 13.2 к приказу / Приложение № 2</t>
  </si>
  <si>
    <t>Приложение 13.3 к приказу / Приложение № 3</t>
  </si>
  <si>
    <t>на 2017 год</t>
  </si>
  <si>
    <t>Приложения 13.4 к приказу / Приложение № 4</t>
  </si>
  <si>
    <t>Приложения 13.5 к приказу / Приложение № 5</t>
  </si>
  <si>
    <t>Приложения 13.6 к приказу / Приложение № 6</t>
  </si>
  <si>
    <t>Приложения 13.7 к приказу / Приложение № 7</t>
  </si>
  <si>
    <t>Приложения 13.8 к приказу / Приложение № 8</t>
  </si>
  <si>
    <t>Данные представлены оперативно на 01.10.2016г.</t>
  </si>
  <si>
    <t>Приложения 13.9 к приказу / Приложение № 9</t>
  </si>
  <si>
    <t>Филиал ПАО "МРСК Юга" - "Калмэнерго"</t>
  </si>
  <si>
    <t>Филиал Публичного акционерного общества "Межрегиональная распределительная сетевая компания юга" - "Калмэнерго"</t>
  </si>
  <si>
    <t>г. Элиста, Северная промзона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</si>
  <si>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"Калмэнерго"</t>
  </si>
  <si>
    <t>Алаев Т.У. - заместитель генерального директора - директора филиала ПАО "МРСК Юга" - "Калмэнерго"</t>
  </si>
  <si>
    <t>priem@ke.mrsk-yuga.ru</t>
  </si>
  <si>
    <t>(84722) 4-24-10</t>
  </si>
  <si>
    <t>(84722) 4-41-96</t>
  </si>
  <si>
    <t>филиала ПАО "МРСК Юга" - "Калмэнерго" на 2017 год</t>
  </si>
  <si>
    <t>ТП-10/0,4кВ 25 кВА</t>
  </si>
  <si>
    <t>СТП-10/0,4кВ 25 кВА</t>
  </si>
  <si>
    <t>МТП 10/0,23 кВ 10 кВА</t>
  </si>
  <si>
    <t>КТП-10/0,4кВ мощностью 400 кВА</t>
  </si>
  <si>
    <t>КТП-10/0,4кВ мощностью 63 кВА</t>
  </si>
  <si>
    <t>РАСЧЕТ
необходимой валовой выручки на технологическое присоединение
 филиала ПАО "МРСК Юга" - "Калмэнерго"</t>
  </si>
  <si>
    <t>2014г</t>
  </si>
  <si>
    <t>2015г</t>
  </si>
  <si>
    <t>2016г ожид</t>
  </si>
  <si>
    <t>до 15 кВт льготники</t>
  </si>
  <si>
    <t xml:space="preserve">свыше 150 кВт </t>
  </si>
  <si>
    <t>от 15 кВт до 150 кВт</t>
  </si>
  <si>
    <t>до 15 кВт нельготники</t>
  </si>
  <si>
    <t>руб.</t>
  </si>
  <si>
    <t>кВт</t>
  </si>
  <si>
    <t>От УКС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</si>
  <si>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
на 1 км. (тыс. рублей)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</si>
  <si>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на 1 кВт (тыс. рублей) </t>
  </si>
  <si>
    <t>Срвзв</t>
  </si>
  <si>
    <t>Средняя</t>
  </si>
  <si>
    <t>т.р.</t>
  </si>
  <si>
    <t>км</t>
  </si>
  <si>
    <t>Средняя по всем категориям</t>
  </si>
  <si>
    <t>сумма за три года</t>
  </si>
  <si>
    <r>
      <t>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</si>
  <si>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>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(льготники)</t>
    </r>
  </si>
  <si>
    <t>Срвзв ставка</t>
  </si>
  <si>
    <t>Средняя 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</si>
</sst>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0_$_-;\-* #,##0.00_$_-;_-* &quot;-&quot;??_$_-;_-@_-"/>
    <numFmt numFmtId="165" formatCode="#,##0.000"/>
    <numFmt numFmtId="166" formatCode="_-* #,##0.0_р_._-;\-* #,##0.0_р_._-;_-* &quot;-&quot;_р_._-;_-@_-"/>
    <numFmt numFmtId="167" formatCode="_-* #,##0.000_$_-;\-* #,##0.000_$_-;_-* &quot;-&quot;??_$_-;_-@_-"/>
    <numFmt numFmtId="168" formatCode="_-* #,##0.000_р_._-;\-* #,##0.000_р_._-;_-* &quot;-&quot;???_р_._-;_-@_-"/>
    <numFmt numFmtId="169" formatCode="#,##0.00_ ;[Red]\-#,##0.00\ "/>
    <numFmt numFmtId="170" formatCode="_-* #,##0.00_р_._-;\-* #,##0.00_р_._-;_-* &quot;-&quot;???_р_._-;_-@_-"/>
    <numFmt numFmtId="171" formatCode="_-* #,##0_р_._-;\-* #,##0_р_._-;_-* &quot;-&quot;?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4"/>
      <name val="Arial Cyr"/>
      <charset val="204"/>
    </font>
    <font>
      <sz val="10"/>
      <name val="Helv"/>
    </font>
    <font>
      <sz val="16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9" fillId="0" borderId="0"/>
    <xf numFmtId="0" fontId="25" fillId="0" borderId="0"/>
    <xf numFmtId="0" fontId="8" fillId="0" borderId="0"/>
    <xf numFmtId="0" fontId="8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2" borderId="0" applyBorder="0">
      <alignment horizontal="right"/>
    </xf>
  </cellStyleXfs>
  <cellXfs count="340">
    <xf numFmtId="0" fontId="0" fillId="0" borderId="0" xfId="0"/>
    <xf numFmtId="0" fontId="0" fillId="0" borderId="0" xfId="0" applyFill="1"/>
    <xf numFmtId="0" fontId="7" fillId="0" borderId="0" xfId="0" applyFont="1"/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8" fillId="0" borderId="0" xfId="9"/>
    <xf numFmtId="0" fontId="15" fillId="0" borderId="0" xfId="9" applyFont="1"/>
    <xf numFmtId="0" fontId="8" fillId="0" borderId="0" xfId="9" applyFill="1"/>
    <xf numFmtId="0" fontId="12" fillId="0" borderId="0" xfId="9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16" fillId="0" borderId="0" xfId="10" applyFont="1" applyAlignment="1"/>
    <xf numFmtId="0" fontId="16" fillId="0" borderId="0" xfId="10" applyFont="1" applyAlignment="1">
      <alignment horizontal="center"/>
    </xf>
    <xf numFmtId="0" fontId="8" fillId="0" borderId="0" xfId="9" applyAlignment="1">
      <alignment horizontal="center" vertical="center"/>
    </xf>
    <xf numFmtId="0" fontId="17" fillId="0" borderId="0" xfId="9" applyFont="1"/>
    <xf numFmtId="0" fontId="22" fillId="0" borderId="0" xfId="0" applyFont="1" applyBorder="1" applyAlignment="1">
      <alignment horizontal="center" wrapText="1"/>
    </xf>
    <xf numFmtId="0" fontId="16" fillId="0" borderId="0" xfId="10" applyFont="1" applyAlignment="1">
      <alignment horizontal="center" vertical="center" wrapText="1"/>
    </xf>
    <xf numFmtId="0" fontId="8" fillId="0" borderId="0" xfId="9" applyAlignment="1">
      <alignment horizontal="center" vertical="center" wrapText="1"/>
    </xf>
    <xf numFmtId="0" fontId="0" fillId="0" borderId="0" xfId="0" applyBorder="1"/>
    <xf numFmtId="49" fontId="4" fillId="0" borderId="1" xfId="10" applyNumberFormat="1" applyFont="1" applyBorder="1" applyAlignment="1">
      <alignment horizontal="center"/>
    </xf>
    <xf numFmtId="49" fontId="5" fillId="0" borderId="1" xfId="10" applyNumberFormat="1" applyFont="1" applyBorder="1" applyAlignment="1">
      <alignment horizontal="center"/>
    </xf>
    <xf numFmtId="49" fontId="4" fillId="0" borderId="2" xfId="1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3" borderId="0" xfId="0" applyFill="1"/>
    <xf numFmtId="0" fontId="12" fillId="0" borderId="0" xfId="9" applyFont="1" applyFill="1" applyAlignment="1">
      <alignment horizontal="right" wrapText="1"/>
    </xf>
    <xf numFmtId="4" fontId="2" fillId="3" borderId="3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8" applyFont="1" applyFill="1" applyAlignment="1">
      <alignment horizontal="right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7" fillId="0" borderId="0" xfId="8" applyFont="1" applyFill="1" applyAlignment="1">
      <alignment vertical="center" wrapText="1"/>
    </xf>
    <xf numFmtId="0" fontId="8" fillId="0" borderId="0" xfId="9" applyAlignment="1">
      <alignment horizontal="center"/>
    </xf>
    <xf numFmtId="0" fontId="7" fillId="0" borderId="0" xfId="10" applyFont="1" applyAlignment="1">
      <alignment horizontal="right"/>
    </xf>
    <xf numFmtId="3" fontId="3" fillId="3" borderId="3" xfId="9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1" fontId="4" fillId="3" borderId="15" xfId="1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4" fillId="0" borderId="20" xfId="10" applyNumberFormat="1" applyFont="1" applyBorder="1" applyAlignment="1">
      <alignment horizontal="center"/>
    </xf>
    <xf numFmtId="0" fontId="18" fillId="0" borderId="0" xfId="8" applyFont="1" applyFill="1" applyAlignment="1">
      <alignment vertical="center" wrapText="1"/>
    </xf>
    <xf numFmtId="0" fontId="5" fillId="0" borderId="18" xfId="9" applyFont="1" applyFill="1" applyBorder="1" applyAlignment="1">
      <alignment horizontal="center" vertical="center" wrapText="1"/>
    </xf>
    <xf numFmtId="0" fontId="5" fillId="0" borderId="18" xfId="9" applyFont="1" applyFill="1" applyBorder="1" applyAlignment="1">
      <alignment vertical="center" wrapText="1"/>
    </xf>
    <xf numFmtId="0" fontId="5" fillId="3" borderId="3" xfId="9" applyFont="1" applyFill="1" applyBorder="1" applyAlignment="1">
      <alignment horizontal="center" vertical="center" wrapText="1"/>
    </xf>
    <xf numFmtId="0" fontId="5" fillId="3" borderId="14" xfId="9" applyFont="1" applyFill="1" applyBorder="1" applyAlignment="1">
      <alignment horizontal="center" vertical="center" wrapText="1"/>
    </xf>
    <xf numFmtId="0" fontId="5" fillId="3" borderId="3" xfId="9" applyFont="1" applyFill="1" applyBorder="1" applyAlignment="1">
      <alignment horizontal="center" wrapText="1"/>
    </xf>
    <xf numFmtId="0" fontId="5" fillId="0" borderId="3" xfId="9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left" vertical="center" wrapText="1"/>
    </xf>
    <xf numFmtId="164" fontId="4" fillId="3" borderId="3" xfId="14" applyFont="1" applyFill="1" applyBorder="1" applyAlignment="1">
      <alignment horizontal="center" vertical="center" wrapText="1"/>
    </xf>
    <xf numFmtId="164" fontId="5" fillId="3" borderId="14" xfId="14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164" fontId="4" fillId="3" borderId="14" xfId="14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vertical="center" wrapText="1"/>
    </xf>
    <xf numFmtId="0" fontId="5" fillId="0" borderId="3" xfId="8" applyFont="1" applyFill="1" applyBorder="1" applyAlignment="1">
      <alignment horizontal="center" vertical="center" wrapText="1"/>
    </xf>
    <xf numFmtId="164" fontId="5" fillId="3" borderId="3" xfId="14" applyFont="1" applyFill="1" applyBorder="1" applyAlignment="1">
      <alignment horizontal="center" vertical="center" wrapText="1"/>
    </xf>
    <xf numFmtId="3" fontId="5" fillId="0" borderId="3" xfId="9" applyNumberFormat="1" applyFont="1" applyFill="1" applyBorder="1" applyAlignment="1">
      <alignment horizontal="left" vertical="center" wrapText="1"/>
    </xf>
    <xf numFmtId="49" fontId="5" fillId="0" borderId="3" xfId="8" applyNumberFormat="1" applyFont="1" applyFill="1" applyBorder="1" applyAlignment="1">
      <alignment horizontal="center" vertical="center" wrapText="1"/>
    </xf>
    <xf numFmtId="49" fontId="5" fillId="0" borderId="3" xfId="9" applyNumberFormat="1" applyFont="1" applyFill="1" applyBorder="1" applyAlignment="1">
      <alignment horizontal="center" vertical="center" wrapText="1"/>
    </xf>
    <xf numFmtId="49" fontId="4" fillId="0" borderId="3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vertical="center" wrapText="1"/>
    </xf>
    <xf numFmtId="0" fontId="5" fillId="0" borderId="5" xfId="8" applyFont="1" applyFill="1" applyBorder="1" applyAlignment="1">
      <alignment horizontal="center" vertical="center" wrapText="1"/>
    </xf>
    <xf numFmtId="164" fontId="5" fillId="3" borderId="5" xfId="14" applyFont="1" applyFill="1" applyBorder="1" applyAlignment="1">
      <alignment horizontal="center" vertical="center" wrapText="1"/>
    </xf>
    <xf numFmtId="164" fontId="5" fillId="3" borderId="21" xfId="14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164" fontId="5" fillId="3" borderId="7" xfId="14" applyFont="1" applyFill="1" applyBorder="1" applyAlignment="1">
      <alignment horizontal="center" vertical="center" wrapText="1"/>
    </xf>
    <xf numFmtId="164" fontId="5" fillId="3" borderId="22" xfId="14" applyFont="1" applyFill="1" applyBorder="1" applyAlignment="1">
      <alignment horizontal="center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164" fontId="5" fillId="3" borderId="9" xfId="14" applyFont="1" applyFill="1" applyBorder="1" applyAlignment="1">
      <alignment horizontal="center" vertical="center" wrapText="1"/>
    </xf>
    <xf numFmtId="164" fontId="5" fillId="3" borderId="23" xfId="14" applyFont="1" applyFill="1" applyBorder="1" applyAlignment="1">
      <alignment horizontal="center" vertical="center" wrapText="1"/>
    </xf>
    <xf numFmtId="3" fontId="5" fillId="0" borderId="5" xfId="9" applyNumberFormat="1" applyFont="1" applyFill="1" applyBorder="1" applyAlignment="1">
      <alignment horizontal="left" vertical="center" wrapText="1"/>
    </xf>
    <xf numFmtId="49" fontId="5" fillId="0" borderId="5" xfId="8" applyNumberFormat="1" applyFont="1" applyFill="1" applyBorder="1" applyAlignment="1">
      <alignment horizontal="center" vertical="center" wrapText="1"/>
    </xf>
    <xf numFmtId="49" fontId="5" fillId="0" borderId="7" xfId="8" applyNumberFormat="1" applyFont="1" applyFill="1" applyBorder="1" applyAlignment="1">
      <alignment horizontal="center" vertical="center" wrapText="1"/>
    </xf>
    <xf numFmtId="49" fontId="5" fillId="0" borderId="9" xfId="8" applyNumberFormat="1" applyFont="1" applyFill="1" applyBorder="1" applyAlignment="1">
      <alignment horizontal="center" vertical="center" wrapText="1"/>
    </xf>
    <xf numFmtId="49" fontId="5" fillId="0" borderId="5" xfId="9" applyNumberFormat="1" applyFont="1" applyFill="1" applyBorder="1" applyAlignment="1">
      <alignment horizontal="center" vertical="center" wrapText="1"/>
    </xf>
    <xf numFmtId="49" fontId="5" fillId="0" borderId="7" xfId="9" applyNumberFormat="1" applyFont="1" applyFill="1" applyBorder="1" applyAlignment="1">
      <alignment horizontal="center" vertical="center" wrapText="1"/>
    </xf>
    <xf numFmtId="49" fontId="5" fillId="0" borderId="9" xfId="9" applyNumberFormat="1" applyFont="1" applyFill="1" applyBorder="1" applyAlignment="1">
      <alignment horizontal="center" vertical="center" wrapText="1"/>
    </xf>
    <xf numFmtId="0" fontId="5" fillId="0" borderId="0" xfId="9" applyFont="1" applyAlignment="1">
      <alignment horizontal="right" vertical="top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9" applyFont="1" applyAlignment="1">
      <alignment horizontal="right" vertical="top"/>
    </xf>
    <xf numFmtId="0" fontId="4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9" applyFont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vertical="center" wrapText="1"/>
    </xf>
    <xf numFmtId="4" fontId="0" fillId="3" borderId="0" xfId="0" applyNumberFormat="1" applyFill="1" applyBorder="1"/>
    <xf numFmtId="3" fontId="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0" fillId="3" borderId="0" xfId="0" applyFill="1" applyBorder="1"/>
    <xf numFmtId="4" fontId="3" fillId="3" borderId="24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0" fontId="0" fillId="3" borderId="31" xfId="0" applyFill="1" applyBorder="1"/>
    <xf numFmtId="3" fontId="2" fillId="3" borderId="32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0" fillId="3" borderId="34" xfId="0" applyFill="1" applyBorder="1"/>
    <xf numFmtId="0" fontId="0" fillId="3" borderId="38" xfId="0" applyFill="1" applyBorder="1"/>
    <xf numFmtId="3" fontId="2" fillId="3" borderId="39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8" fillId="0" borderId="0" xfId="9" applyAlignment="1">
      <alignment horizontal="right"/>
    </xf>
    <xf numFmtId="164" fontId="2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66" fontId="5" fillId="3" borderId="16" xfId="1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45" xfId="10" applyFont="1" applyBorder="1" applyAlignment="1">
      <alignment horizontal="left" wrapText="1"/>
    </xf>
    <xf numFmtId="0" fontId="5" fillId="0" borderId="46" xfId="10" applyFont="1" applyBorder="1" applyAlignment="1">
      <alignment horizontal="left" wrapText="1"/>
    </xf>
    <xf numFmtId="0" fontId="5" fillId="0" borderId="46" xfId="10" applyFont="1" applyBorder="1" applyAlignment="1">
      <alignment vertical="justify" wrapText="1"/>
    </xf>
    <xf numFmtId="49" fontId="5" fillId="0" borderId="46" xfId="10" applyNumberFormat="1" applyFont="1" applyBorder="1" applyAlignment="1">
      <alignment horizontal="left" wrapText="1"/>
    </xf>
    <xf numFmtId="0" fontId="4" fillId="0" borderId="46" xfId="10" applyFont="1" applyBorder="1" applyAlignment="1">
      <alignment horizontal="left" wrapText="1"/>
    </xf>
    <xf numFmtId="0" fontId="4" fillId="0" borderId="47" xfId="10" applyFont="1" applyBorder="1" applyAlignment="1">
      <alignment horizontal="left" wrapText="1"/>
    </xf>
    <xf numFmtId="41" fontId="4" fillId="3" borderId="3" xfId="10" applyNumberFormat="1" applyFont="1" applyFill="1" applyBorder="1" applyAlignment="1">
      <alignment horizontal="center"/>
    </xf>
    <xf numFmtId="166" fontId="5" fillId="3" borderId="3" xfId="10" applyNumberFormat="1" applyFont="1" applyFill="1" applyBorder="1" applyAlignment="1">
      <alignment horizontal="center"/>
    </xf>
    <xf numFmtId="166" fontId="5" fillId="3" borderId="3" xfId="14" applyNumberFormat="1" applyFont="1" applyFill="1" applyBorder="1" applyAlignment="1">
      <alignment horizontal="center" vertical="center" wrapText="1"/>
    </xf>
    <xf numFmtId="0" fontId="4" fillId="0" borderId="45" xfId="10" applyFont="1" applyBorder="1" applyAlignment="1">
      <alignment horizontal="left" wrapText="1"/>
    </xf>
    <xf numFmtId="41" fontId="4" fillId="3" borderId="4" xfId="10" applyNumberFormat="1" applyFont="1" applyFill="1" applyBorder="1" applyAlignment="1">
      <alignment horizontal="center"/>
    </xf>
    <xf numFmtId="41" fontId="4" fillId="3" borderId="16" xfId="10" applyNumberFormat="1" applyFont="1" applyFill="1" applyBorder="1" applyAlignment="1">
      <alignment horizontal="center"/>
    </xf>
    <xf numFmtId="166" fontId="5" fillId="3" borderId="16" xfId="14" applyNumberFormat="1" applyFont="1" applyFill="1" applyBorder="1" applyAlignment="1">
      <alignment horizontal="center" vertical="center" wrapText="1"/>
    </xf>
    <xf numFmtId="166" fontId="4" fillId="3" borderId="49" xfId="10" applyNumberFormat="1" applyFont="1" applyFill="1" applyBorder="1" applyAlignment="1">
      <alignment horizontal="center" vertical="center"/>
    </xf>
    <xf numFmtId="166" fontId="4" fillId="3" borderId="50" xfId="10" applyNumberFormat="1" applyFont="1" applyFill="1" applyBorder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0" fontId="7" fillId="0" borderId="0" xfId="8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7" fillId="3" borderId="16" xfId="0" applyNumberFormat="1" applyFont="1" applyFill="1" applyBorder="1" applyAlignment="1">
      <alignment horizontal="center" vertical="center" wrapText="1"/>
    </xf>
    <xf numFmtId="170" fontId="0" fillId="0" borderId="18" xfId="0" applyNumberFormat="1" applyFill="1" applyBorder="1" applyAlignment="1">
      <alignment horizontal="center" vertical="center"/>
    </xf>
    <xf numFmtId="170" fontId="0" fillId="0" borderId="4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70" fontId="0" fillId="0" borderId="18" xfId="0" applyNumberFormat="1" applyFill="1" applyBorder="1"/>
    <xf numFmtId="171" fontId="0" fillId="0" borderId="18" xfId="0" applyNumberFormat="1" applyFill="1" applyBorder="1" applyAlignment="1">
      <alignment horizontal="center" vertical="center"/>
    </xf>
    <xf numFmtId="171" fontId="0" fillId="0" borderId="4" xfId="0" applyNumberFormat="1" applyFill="1" applyBorder="1" applyAlignment="1">
      <alignment horizontal="center" vertical="center"/>
    </xf>
    <xf numFmtId="171" fontId="0" fillId="0" borderId="3" xfId="0" applyNumberFormat="1" applyFill="1" applyBorder="1" applyAlignment="1">
      <alignment horizontal="center" vertical="center"/>
    </xf>
    <xf numFmtId="171" fontId="0" fillId="0" borderId="18" xfId="0" applyNumberFormat="1" applyFill="1" applyBorder="1"/>
    <xf numFmtId="170" fontId="0" fillId="0" borderId="19" xfId="0" applyNumberFormat="1" applyFill="1" applyBorder="1" applyAlignment="1">
      <alignment horizontal="center" vertical="center"/>
    </xf>
    <xf numFmtId="171" fontId="0" fillId="0" borderId="19" xfId="0" applyNumberFormat="1" applyFill="1" applyBorder="1" applyAlignment="1">
      <alignment horizontal="center" vertical="center"/>
    </xf>
    <xf numFmtId="170" fontId="0" fillId="0" borderId="27" xfId="0" applyNumberFormat="1" applyFill="1" applyBorder="1"/>
    <xf numFmtId="170" fontId="0" fillId="0" borderId="2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/>
    <xf numFmtId="0" fontId="13" fillId="0" borderId="0" xfId="0" applyFont="1" applyAlignment="1">
      <alignment vertical="center"/>
    </xf>
    <xf numFmtId="169" fontId="0" fillId="0" borderId="0" xfId="0" applyNumberFormat="1"/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69" fontId="13" fillId="0" borderId="0" xfId="0" applyNumberFormat="1" applyFont="1" applyAlignment="1">
      <alignment vertical="center"/>
    </xf>
    <xf numFmtId="169" fontId="13" fillId="0" borderId="3" xfId="0" applyNumberFormat="1" applyFont="1" applyBorder="1" applyAlignment="1">
      <alignment horizontal="center" vertical="center"/>
    </xf>
    <xf numFmtId="169" fontId="13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7" fillId="0" borderId="0" xfId="8" applyFon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3" borderId="54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164" fontId="3" fillId="3" borderId="53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164" fontId="3" fillId="3" borderId="54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164" fontId="3" fillId="3" borderId="55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 wrapText="1"/>
    </xf>
    <xf numFmtId="167" fontId="3" fillId="4" borderId="53" xfId="0" applyNumberFormat="1" applyFont="1" applyFill="1" applyBorder="1" applyAlignment="1">
      <alignment horizontal="center" vertical="center" wrapText="1"/>
    </xf>
    <xf numFmtId="167" fontId="3" fillId="0" borderId="54" xfId="0" applyNumberFormat="1" applyFont="1" applyFill="1" applyBorder="1" applyAlignment="1">
      <alignment horizontal="center" vertical="center" wrapText="1"/>
    </xf>
    <xf numFmtId="167" fontId="3" fillId="0" borderId="55" xfId="0" applyNumberFormat="1" applyFont="1" applyFill="1" applyBorder="1" applyAlignment="1">
      <alignment horizontal="center" vertical="center" wrapText="1"/>
    </xf>
    <xf numFmtId="167" fontId="3" fillId="0" borderId="5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0" fillId="0" borderId="0" xfId="0" applyNumberFormat="1" applyAlignment="1">
      <alignment vertical="center"/>
    </xf>
    <xf numFmtId="164" fontId="0" fillId="0" borderId="0" xfId="0" applyNumberFormat="1"/>
    <xf numFmtId="168" fontId="0" fillId="0" borderId="3" xfId="0" applyNumberFormat="1" applyBorder="1"/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/>
    </xf>
    <xf numFmtId="4" fontId="0" fillId="0" borderId="0" xfId="0" applyNumberFormat="1"/>
    <xf numFmtId="0" fontId="13" fillId="0" borderId="0" xfId="0" applyFont="1" applyAlignment="1">
      <alignment vertical="center" wrapText="1"/>
    </xf>
    <xf numFmtId="0" fontId="0" fillId="0" borderId="3" xfId="0" applyBorder="1" applyAlignment="1">
      <alignment wrapText="1"/>
    </xf>
    <xf numFmtId="169" fontId="0" fillId="0" borderId="0" xfId="0" applyNumberFormat="1" applyFill="1"/>
    <xf numFmtId="169" fontId="10" fillId="0" borderId="0" xfId="0" applyNumberFormat="1" applyFont="1"/>
    <xf numFmtId="169" fontId="8" fillId="0" borderId="0" xfId="9" applyNumberFormat="1"/>
    <xf numFmtId="169" fontId="8" fillId="0" borderId="0" xfId="9" applyNumberFormat="1" applyFill="1"/>
    <xf numFmtId="166" fontId="8" fillId="0" borderId="0" xfId="9" applyNumberFormat="1"/>
    <xf numFmtId="0" fontId="0" fillId="0" borderId="0" xfId="0" applyAlignment="1">
      <alignment wrapText="1"/>
    </xf>
    <xf numFmtId="4" fontId="3" fillId="3" borderId="14" xfId="0" applyNumberFormat="1" applyFont="1" applyFill="1" applyBorder="1" applyAlignment="1">
      <alignment vertical="center" wrapText="1"/>
    </xf>
    <xf numFmtId="166" fontId="23" fillId="3" borderId="3" xfId="14" applyNumberFormat="1" applyFont="1" applyFill="1" applyBorder="1" applyAlignment="1">
      <alignment horizontal="center" vertical="center" wrapText="1"/>
    </xf>
    <xf numFmtId="166" fontId="23" fillId="3" borderId="16" xfId="14" applyNumberFormat="1" applyFont="1" applyFill="1" applyBorder="1" applyAlignment="1">
      <alignment horizontal="center" vertical="center" wrapText="1"/>
    </xf>
    <xf numFmtId="166" fontId="4" fillId="3" borderId="3" xfId="14" applyNumberFormat="1" applyFont="1" applyFill="1" applyBorder="1" applyAlignment="1">
      <alignment horizontal="center" vertical="center" wrapText="1"/>
    </xf>
    <xf numFmtId="166" fontId="4" fillId="3" borderId="16" xfId="1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9" fillId="0" borderId="0" xfId="2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3" borderId="14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16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0" xfId="8" applyFont="1" applyFill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26" xfId="0" applyBorder="1" applyAlignment="1"/>
    <xf numFmtId="0" fontId="0" fillId="0" borderId="24" xfId="0" applyBorder="1" applyAlignment="1"/>
    <xf numFmtId="0" fontId="18" fillId="0" borderId="0" xfId="8" applyFont="1" applyFill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9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9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4" fillId="0" borderId="0" xfId="9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5" fillId="0" borderId="17" xfId="10" applyFont="1" applyBorder="1" applyAlignment="1">
      <alignment horizontal="center" vertical="center" wrapText="1"/>
    </xf>
    <xf numFmtId="0" fontId="5" fillId="0" borderId="50" xfId="10" applyFont="1" applyBorder="1" applyAlignment="1">
      <alignment horizontal="center" vertical="center" wrapText="1"/>
    </xf>
    <xf numFmtId="0" fontId="23" fillId="0" borderId="0" xfId="9" applyFont="1" applyFill="1" applyAlignment="1">
      <alignment horizontal="center" vertical="center" wrapText="1"/>
    </xf>
    <xf numFmtId="0" fontId="5" fillId="0" borderId="41" xfId="10" applyFont="1" applyBorder="1" applyAlignment="1">
      <alignment horizontal="center" vertical="center" wrapText="1"/>
    </xf>
    <xf numFmtId="0" fontId="5" fillId="0" borderId="42" xfId="10" applyFont="1" applyBorder="1" applyAlignment="1">
      <alignment horizontal="center" vertical="center" wrapText="1"/>
    </xf>
    <xf numFmtId="0" fontId="5" fillId="0" borderId="43" xfId="10" applyFont="1" applyBorder="1" applyAlignment="1">
      <alignment horizontal="center" vertical="center" wrapText="1"/>
    </xf>
    <xf numFmtId="0" fontId="5" fillId="0" borderId="44" xfId="10" applyFont="1" applyBorder="1" applyAlignment="1">
      <alignment horizontal="center" vertical="center" wrapText="1"/>
    </xf>
    <xf numFmtId="0" fontId="5" fillId="0" borderId="48" xfId="10" applyFont="1" applyBorder="1" applyAlignment="1">
      <alignment horizontal="center" vertical="center" wrapText="1"/>
    </xf>
    <xf numFmtId="0" fontId="5" fillId="0" borderId="49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9" fontId="2" fillId="3" borderId="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</cellXfs>
  <cellStyles count="18">
    <cellStyle name="_!!! отчетные Форматы минэнерго к ИП 2011 (1.11.10)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_! СВОД калькуляция 2010 (с занесением данных от ЦФО) испр 24.11.09" xfId="8"/>
    <cellStyle name="Обычный_Приложение 1" xfId="9"/>
    <cellStyle name="Обычный_Смета  по методике" xfId="10"/>
    <cellStyle name="Процентный 2" xfId="11"/>
    <cellStyle name="Процентный 3" xfId="12"/>
    <cellStyle name="Стиль 1" xfId="13"/>
    <cellStyle name="Финансовый" xfId="14" builtinId="3"/>
    <cellStyle name="Финансовый 2" xfId="15"/>
    <cellStyle name="Финансовый 3" xfId="16"/>
    <cellStyle name="Формула_GRES.2007.5" xfId="17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_4-9_&#1050;&#1069;_2016.09.14_2_(&#1057;&#1053;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55;&#1088;&#1080;&#1083;.4-13_&#1088;&#1077;&#1076;.2016.09.14/&#1055;&#1088;&#1080;&#1083;._4-9_&#1050;&#1069;_2016.09.14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55;&#1088;&#1080;&#1083;.4-13_&#1088;&#1077;&#1076;.2016.09.14/&#1055;&#1088;&#1080;&#1083;._4-9_&#1050;&#1069;_2016.09.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&#1085;&#1072;%202017%20&#1075;&#1086;&#1076;/&#1054;&#1090;_&#1059;&#1050;&#1057;/2016.09.14/&#1055;&#1088;&#1080;&#1083;&#1086;&#1078;&#1077;&#1085;&#1080;&#1077;_13_&#1059;&#1050;&#1057;_2016.09.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1/Local%20Settings/Temporary%20Internet%20Files/Content.Outlook/0ECZD03J/&#1050;&#1086;&#1087;&#1080;&#1103;%20&#1055;&#1088;&#1080;&#1083;&#1086;&#1078;&#1077;&#1085;&#1080;&#1077;_4-9_&#1050;&#1069;%20&#1044;&#1069;%20(2)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&#1085;&#1072;%202017%20&#1075;&#1086;&#1076;/&#1044;&#1069;/&#1055;&#1088;&#1080;&#1083;&#1086;&#1078;&#1077;&#1085;&#1080;&#1077;_4-9_&#1050;&#106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&#1085;&#1072;%202016%20&#1075;&#1086;&#1076;/&#1088;&#1072;&#1089;&#1095;&#1077;&#1090;%2022.12.15/&#1089;&#1090;&#1088;&#1086;&#1080;&#1090;&#1077;&#1083;&#1100;&#1089;&#1090;&#1074;&#1086;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55;&#1088;&#1080;&#1083;.4-13_&#1088;&#1077;&#1076;.2016.09.14/&#1055;&#1088;&#1080;&#1083;._10-12_&#1050;&#1069;_2016.09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  <sheetName val="для ПЗ"/>
    </sheetNames>
    <sheetDataSet>
      <sheetData sheetId="0"/>
      <sheetData sheetId="1">
        <row r="17">
          <cell r="J17">
            <v>74.237839999999977</v>
          </cell>
          <cell r="N17">
            <v>838.59028844151305</v>
          </cell>
        </row>
        <row r="18">
          <cell r="J18">
            <v>1.8479400000000001</v>
          </cell>
          <cell r="N18">
            <v>8.2351037986509592</v>
          </cell>
        </row>
        <row r="19">
          <cell r="J19">
            <v>3222.2220400000001</v>
          </cell>
          <cell r="N19">
            <v>9044.0455228149222</v>
          </cell>
        </row>
        <row r="20">
          <cell r="J20">
            <v>979.54845999999998</v>
          </cell>
          <cell r="N20">
            <v>2749.389838935736</v>
          </cell>
        </row>
        <row r="22">
          <cell r="J22">
            <v>0.34267999999999998</v>
          </cell>
          <cell r="N22">
            <v>4.0634797460004002</v>
          </cell>
        </row>
        <row r="23">
          <cell r="J23">
            <v>8.2352000000000007</v>
          </cell>
          <cell r="N23">
            <v>2.7089864973336</v>
          </cell>
        </row>
        <row r="25">
          <cell r="J25">
            <v>0.9250600000000001</v>
          </cell>
          <cell r="N25">
            <v>2.7089864973336</v>
          </cell>
        </row>
        <row r="26">
          <cell r="J26">
            <v>1.6987399999999997</v>
          </cell>
          <cell r="N26">
            <v>2.7089864973336</v>
          </cell>
        </row>
        <row r="27">
          <cell r="J27">
            <v>1.8847400000000001</v>
          </cell>
          <cell r="N27">
            <v>23.026409338291923</v>
          </cell>
        </row>
        <row r="28">
          <cell r="J28">
            <v>0.11</v>
          </cell>
          <cell r="N28">
            <v>2.7089864973336</v>
          </cell>
        </row>
        <row r="29">
          <cell r="J29">
            <v>2314.4517400000004</v>
          </cell>
          <cell r="N29">
            <v>3328.2137643651226</v>
          </cell>
        </row>
        <row r="31">
          <cell r="J31">
            <v>0</v>
          </cell>
          <cell r="N31">
            <v>1.3544932486668</v>
          </cell>
        </row>
        <row r="32">
          <cell r="J32">
            <v>0</v>
          </cell>
          <cell r="N32">
            <v>2657.5875508719</v>
          </cell>
        </row>
        <row r="33">
          <cell r="J33">
            <v>280.33037999999999</v>
          </cell>
          <cell r="N33">
            <v>2799.8013596325209</v>
          </cell>
        </row>
        <row r="35">
          <cell r="J35">
            <v>10050</v>
          </cell>
          <cell r="N35">
            <v>40449.377431712317</v>
          </cell>
        </row>
      </sheetData>
      <sheetData sheetId="2"/>
      <sheetData sheetId="3">
        <row r="14">
          <cell r="D14">
            <v>393487.39353067521</v>
          </cell>
          <cell r="E14">
            <v>77</v>
          </cell>
        </row>
        <row r="15">
          <cell r="D15">
            <v>516452.20400901098</v>
          </cell>
          <cell r="E15">
            <v>880</v>
          </cell>
        </row>
        <row r="16">
          <cell r="D16">
            <v>342041.21418027376</v>
          </cell>
          <cell r="E16">
            <v>761</v>
          </cell>
        </row>
        <row r="17">
          <cell r="D17">
            <v>0</v>
          </cell>
          <cell r="E17">
            <v>0</v>
          </cell>
        </row>
        <row r="18">
          <cell r="D18">
            <v>30379.844143390979</v>
          </cell>
          <cell r="E18">
            <v>600</v>
          </cell>
        </row>
        <row r="19">
          <cell r="D19">
            <v>116846.5335709018</v>
          </cell>
          <cell r="E19">
            <v>1990</v>
          </cell>
        </row>
        <row r="20">
          <cell r="D20">
            <v>0</v>
          </cell>
          <cell r="E20">
            <v>0</v>
          </cell>
        </row>
        <row r="21">
          <cell r="D21">
            <v>58423.266785450898</v>
          </cell>
          <cell r="E21">
            <v>3300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5">
          <cell r="E25">
            <v>77</v>
          </cell>
        </row>
        <row r="26">
          <cell r="E26">
            <v>880</v>
          </cell>
        </row>
        <row r="27">
          <cell r="E27">
            <v>761</v>
          </cell>
        </row>
        <row r="28">
          <cell r="E28">
            <v>0</v>
          </cell>
        </row>
        <row r="29">
          <cell r="E29">
            <v>600</v>
          </cell>
        </row>
        <row r="30">
          <cell r="E30">
            <v>1990</v>
          </cell>
        </row>
        <row r="31">
          <cell r="E31">
            <v>0</v>
          </cell>
        </row>
        <row r="32">
          <cell r="E32">
            <v>3300</v>
          </cell>
        </row>
        <row r="33">
          <cell r="E33">
            <v>0</v>
          </cell>
        </row>
        <row r="34">
          <cell r="E34">
            <v>0</v>
          </cell>
        </row>
        <row r="51">
          <cell r="D51">
            <v>46788.060000000012</v>
          </cell>
          <cell r="E51">
            <v>5</v>
          </cell>
        </row>
        <row r="54">
          <cell r="D54">
            <v>10688212.537200002</v>
          </cell>
          <cell r="E54">
            <v>65.099999999999994</v>
          </cell>
        </row>
        <row r="57">
          <cell r="D57">
            <v>180913.83200000005</v>
          </cell>
          <cell r="E57">
            <v>44.26</v>
          </cell>
        </row>
        <row r="60">
          <cell r="D60">
            <v>9337334.6880000029</v>
          </cell>
          <cell r="E60">
            <v>129.76666666666668</v>
          </cell>
        </row>
        <row r="63">
          <cell r="D63">
            <v>0</v>
          </cell>
          <cell r="E63">
            <v>0</v>
          </cell>
        </row>
        <row r="66">
          <cell r="D66">
            <v>20935.728000000006</v>
          </cell>
          <cell r="E66">
            <v>264.66000000000003</v>
          </cell>
        </row>
        <row r="69">
          <cell r="D69">
            <v>397778.83200000011</v>
          </cell>
          <cell r="E69">
            <v>1990</v>
          </cell>
        </row>
        <row r="72">
          <cell r="D72">
            <v>0</v>
          </cell>
          <cell r="E72">
            <v>0</v>
          </cell>
        </row>
        <row r="75">
          <cell r="D75">
            <v>0</v>
          </cell>
          <cell r="E75">
            <v>0</v>
          </cell>
        </row>
        <row r="78">
          <cell r="D78">
            <v>0</v>
          </cell>
          <cell r="E78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113">
          <cell r="D113">
            <v>0</v>
          </cell>
          <cell r="E113">
            <v>0</v>
          </cell>
        </row>
        <row r="129">
          <cell r="D129">
            <v>3808952.1380545152</v>
          </cell>
          <cell r="E129">
            <v>53.75</v>
          </cell>
        </row>
        <row r="138">
          <cell r="D138">
            <v>6155981.7848131768</v>
          </cell>
          <cell r="E138">
            <v>101.35</v>
          </cell>
        </row>
        <row r="150">
          <cell r="D150">
            <v>0</v>
          </cell>
          <cell r="E150">
            <v>0</v>
          </cell>
        </row>
        <row r="163">
          <cell r="D163">
            <v>348370.15712541435</v>
          </cell>
          <cell r="E163">
            <v>77</v>
          </cell>
        </row>
        <row r="164">
          <cell r="D164">
            <v>462463.99342926021</v>
          </cell>
          <cell r="E164">
            <v>880</v>
          </cell>
        </row>
        <row r="165">
          <cell r="D165">
            <v>300786.35516526218</v>
          </cell>
          <cell r="E165">
            <v>761</v>
          </cell>
        </row>
        <row r="166">
          <cell r="D166">
            <v>0</v>
          </cell>
          <cell r="E166">
            <v>0</v>
          </cell>
        </row>
        <row r="167">
          <cell r="D167">
            <v>23880.956609513749</v>
          </cell>
          <cell r="E167">
            <v>600</v>
          </cell>
        </row>
        <row r="168">
          <cell r="D168">
            <v>105362.37039850187</v>
          </cell>
          <cell r="E168">
            <v>1990</v>
          </cell>
        </row>
        <row r="169">
          <cell r="D169">
            <v>0</v>
          </cell>
          <cell r="E169">
            <v>0</v>
          </cell>
        </row>
        <row r="170">
          <cell r="D170">
            <v>52681.185199250933</v>
          </cell>
          <cell r="E170">
            <v>3300</v>
          </cell>
        </row>
        <row r="171">
          <cell r="D171">
            <v>0</v>
          </cell>
          <cell r="E171">
            <v>0</v>
          </cell>
        </row>
        <row r="172">
          <cell r="D172">
            <v>0</v>
          </cell>
          <cell r="E172">
            <v>0</v>
          </cell>
        </row>
        <row r="174">
          <cell r="D174">
            <v>0</v>
          </cell>
          <cell r="E174">
            <v>0</v>
          </cell>
        </row>
        <row r="175">
          <cell r="D175">
            <v>0</v>
          </cell>
          <cell r="E175">
            <v>600</v>
          </cell>
        </row>
        <row r="176">
          <cell r="D176">
            <v>25190.839713064506</v>
          </cell>
          <cell r="E176">
            <v>1990</v>
          </cell>
        </row>
        <row r="177">
          <cell r="D177">
            <v>0</v>
          </cell>
          <cell r="E177">
            <v>0</v>
          </cell>
        </row>
        <row r="178">
          <cell r="D178">
            <v>13015.435942033775</v>
          </cell>
          <cell r="E178">
            <v>3300</v>
          </cell>
        </row>
        <row r="179">
          <cell r="D179">
            <v>0</v>
          </cell>
          <cell r="E179">
            <v>0</v>
          </cell>
        </row>
        <row r="180">
          <cell r="D180">
            <v>0</v>
          </cell>
          <cell r="E180">
            <v>0</v>
          </cell>
        </row>
        <row r="183">
          <cell r="D183">
            <v>380357.077685575</v>
          </cell>
          <cell r="E183">
            <v>77</v>
          </cell>
        </row>
        <row r="184">
          <cell r="D184">
            <v>579999.26663398719</v>
          </cell>
          <cell r="E184">
            <v>880</v>
          </cell>
        </row>
        <row r="185">
          <cell r="D185">
            <v>454000.34896377294</v>
          </cell>
          <cell r="E185">
            <v>761</v>
          </cell>
        </row>
        <row r="186">
          <cell r="D186">
            <v>0</v>
          </cell>
          <cell r="E186">
            <v>0</v>
          </cell>
        </row>
        <row r="187">
          <cell r="D187">
            <v>37109.002412817586</v>
          </cell>
          <cell r="E187">
            <v>600</v>
          </cell>
        </row>
        <row r="188">
          <cell r="D188">
            <v>73682.152982756248</v>
          </cell>
          <cell r="E188">
            <v>1990</v>
          </cell>
        </row>
        <row r="189">
          <cell r="D189">
            <v>0</v>
          </cell>
          <cell r="E189">
            <v>0</v>
          </cell>
        </row>
        <row r="190">
          <cell r="D190">
            <v>36841.076491378124</v>
          </cell>
          <cell r="E190">
            <v>3300</v>
          </cell>
        </row>
        <row r="191">
          <cell r="D191">
            <v>0</v>
          </cell>
          <cell r="E191">
            <v>0</v>
          </cell>
        </row>
        <row r="192">
          <cell r="D192">
            <v>0</v>
          </cell>
          <cell r="E19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S12">
            <v>5110.2258900087691</v>
          </cell>
        </row>
        <row r="13">
          <cell r="S13">
            <v>4524.2877548755114</v>
          </cell>
        </row>
        <row r="15">
          <cell r="S15">
            <v>4939.7023076048699</v>
          </cell>
        </row>
        <row r="17">
          <cell r="S17">
            <v>586.87750455569426</v>
          </cell>
          <cell r="T17">
            <v>449.46283072309296</v>
          </cell>
        </row>
        <row r="18">
          <cell r="S18">
            <v>525.527265260523</v>
          </cell>
          <cell r="T18">
            <v>395.25145225395818</v>
          </cell>
        </row>
        <row r="20">
          <cell r="S20">
            <v>659.09007572044004</v>
          </cell>
          <cell r="T20">
            <v>596.58390139786195</v>
          </cell>
        </row>
        <row r="22">
          <cell r="T22">
            <v>50.633073572318295</v>
          </cell>
        </row>
        <row r="23">
          <cell r="T23">
            <v>39.801594349189578</v>
          </cell>
        </row>
        <row r="25">
          <cell r="T25">
            <v>61.848337354695978</v>
          </cell>
        </row>
        <row r="27">
          <cell r="T27">
            <v>58.71685104065417</v>
          </cell>
          <cell r="U27">
            <v>17.704020238015424</v>
          </cell>
        </row>
        <row r="28">
          <cell r="T28">
            <v>52.945914773116513</v>
          </cell>
          <cell r="U28">
            <v>15.963995514924525</v>
          </cell>
        </row>
        <row r="29">
          <cell r="T29">
            <v>12.658713423650505</v>
          </cell>
          <cell r="U29">
            <v>3.9440714975859925</v>
          </cell>
        </row>
        <row r="30">
          <cell r="T30">
            <v>37.026207529023239</v>
          </cell>
          <cell r="U30">
            <v>11.163962573144886</v>
          </cell>
        </row>
        <row r="34">
          <cell r="S34">
            <v>236303.33333333337</v>
          </cell>
          <cell r="T34">
            <v>264340.00000000006</v>
          </cell>
        </row>
        <row r="58">
          <cell r="S58">
            <v>236303.33333333337</v>
          </cell>
          <cell r="T58">
            <v>264340.00000000006</v>
          </cell>
        </row>
        <row r="82">
          <cell r="S82">
            <v>236303.33333333337</v>
          </cell>
          <cell r="T82">
            <v>264340.00000000006</v>
          </cell>
        </row>
        <row r="106">
          <cell r="S106">
            <v>236303.33333333337</v>
          </cell>
          <cell r="T106">
            <v>264340.00000000006</v>
          </cell>
        </row>
        <row r="130">
          <cell r="S130">
            <v>236303.33333333337</v>
          </cell>
          <cell r="T130">
            <v>264340.00000000006</v>
          </cell>
          <cell r="U130">
            <v>583697.0625153149</v>
          </cell>
        </row>
        <row r="158">
          <cell r="T158">
            <v>452080</v>
          </cell>
        </row>
        <row r="161">
          <cell r="T161">
            <v>452080</v>
          </cell>
        </row>
        <row r="164">
          <cell r="T164">
            <v>452080</v>
          </cell>
        </row>
        <row r="167">
          <cell r="T167">
            <v>452080</v>
          </cell>
        </row>
        <row r="173">
          <cell r="S173">
            <v>13325.066525759999</v>
          </cell>
        </row>
        <row r="174">
          <cell r="S174">
            <v>13325.066525759999</v>
          </cell>
        </row>
        <row r="175">
          <cell r="S175">
            <v>13325.066525759999</v>
          </cell>
        </row>
        <row r="176">
          <cell r="S176">
            <v>1745.1515151515159</v>
          </cell>
        </row>
        <row r="177">
          <cell r="S177">
            <v>2550</v>
          </cell>
        </row>
        <row r="179">
          <cell r="S179">
            <v>13325.066525759999</v>
          </cell>
        </row>
        <row r="180">
          <cell r="S180">
            <v>13325.066525759999</v>
          </cell>
        </row>
        <row r="181">
          <cell r="S181">
            <v>13325.066525759999</v>
          </cell>
        </row>
        <row r="182">
          <cell r="S182">
            <v>1745.1515151515159</v>
          </cell>
        </row>
        <row r="183">
          <cell r="S183">
            <v>2550</v>
          </cell>
        </row>
        <row r="185">
          <cell r="S185">
            <v>13325.066525759999</v>
          </cell>
        </row>
        <row r="186">
          <cell r="S186">
            <v>13325.066525759999</v>
          </cell>
        </row>
        <row r="187">
          <cell r="S187">
            <v>13325.066525759999</v>
          </cell>
        </row>
        <row r="188">
          <cell r="S188">
            <v>1745.1515151515159</v>
          </cell>
        </row>
        <row r="189">
          <cell r="S189">
            <v>2550</v>
          </cell>
        </row>
      </sheetData>
      <sheetData sheetId="17"/>
      <sheetData sheetId="18"/>
      <sheetData sheetId="19"/>
      <sheetData sheetId="20">
        <row r="65">
          <cell r="C65">
            <v>8.9679999999999982</v>
          </cell>
          <cell r="D65">
            <v>464.47</v>
          </cell>
          <cell r="M65">
            <v>3784.3634599999996</v>
          </cell>
        </row>
        <row r="74">
          <cell r="C74">
            <v>1.5989999999999998</v>
          </cell>
          <cell r="D74">
            <v>206.2</v>
          </cell>
          <cell r="M74">
            <v>928.01767999999993</v>
          </cell>
        </row>
        <row r="78">
          <cell r="C78">
            <v>0</v>
          </cell>
          <cell r="D78">
            <v>0</v>
          </cell>
          <cell r="M78">
            <v>0</v>
          </cell>
        </row>
        <row r="81">
          <cell r="C81">
            <v>0</v>
          </cell>
          <cell r="D81">
            <v>0</v>
          </cell>
          <cell r="M81">
            <v>0</v>
          </cell>
        </row>
        <row r="85">
          <cell r="C85">
            <v>0.1</v>
          </cell>
          <cell r="D85">
            <v>16</v>
          </cell>
          <cell r="M85">
            <v>66.242350000000002</v>
          </cell>
        </row>
        <row r="90">
          <cell r="C90">
            <v>7.81</v>
          </cell>
          <cell r="D90">
            <v>194</v>
          </cell>
          <cell r="M90">
            <v>3140.0296800000001</v>
          </cell>
        </row>
        <row r="102">
          <cell r="D102">
            <v>165</v>
          </cell>
          <cell r="M102">
            <v>661.19570999999996</v>
          </cell>
        </row>
        <row r="107">
          <cell r="D107">
            <v>34</v>
          </cell>
          <cell r="M107">
            <v>618.47124000000008</v>
          </cell>
        </row>
      </sheetData>
      <sheetData sheetId="21">
        <row r="78">
          <cell r="C78">
            <v>6.2650000000000015</v>
          </cell>
          <cell r="D78">
            <v>428.69999999999993</v>
          </cell>
          <cell r="M78">
            <v>2948.6170300000003</v>
          </cell>
        </row>
        <row r="86">
          <cell r="C86">
            <v>0.33999999999999997</v>
          </cell>
          <cell r="D86">
            <v>33</v>
          </cell>
          <cell r="M86">
            <v>240.00800000000001</v>
          </cell>
        </row>
        <row r="91">
          <cell r="C91">
            <v>0.05</v>
          </cell>
          <cell r="D91">
            <v>5</v>
          </cell>
          <cell r="M91">
            <v>21.34967</v>
          </cell>
        </row>
        <row r="97">
          <cell r="C97">
            <v>0.65100000000000002</v>
          </cell>
          <cell r="D97">
            <v>15</v>
          </cell>
          <cell r="M97">
            <v>1070.0851660000001</v>
          </cell>
        </row>
        <row r="102">
          <cell r="C102">
            <v>0.17</v>
          </cell>
          <cell r="D102">
            <v>24</v>
          </cell>
          <cell r="M102">
            <v>10.91005</v>
          </cell>
        </row>
        <row r="110">
          <cell r="C110">
            <v>10.030000000000001</v>
          </cell>
          <cell r="D110">
            <v>195.3</v>
          </cell>
          <cell r="M110">
            <v>6055.21684</v>
          </cell>
        </row>
        <row r="115">
          <cell r="C115">
            <v>0.02</v>
          </cell>
          <cell r="D115">
            <v>264.66000000000003</v>
          </cell>
          <cell r="M115">
            <v>75.527410000000003</v>
          </cell>
        </row>
        <row r="124">
          <cell r="D124">
            <v>80.7</v>
          </cell>
          <cell r="M124">
            <v>415.15800999999999</v>
          </cell>
        </row>
        <row r="125">
          <cell r="D125">
            <v>70</v>
          </cell>
          <cell r="M125">
            <v>441.36583000000002</v>
          </cell>
        </row>
        <row r="126">
          <cell r="D126">
            <v>5</v>
          </cell>
          <cell r="M126">
            <v>180.43366</v>
          </cell>
        </row>
        <row r="127">
          <cell r="D127">
            <v>5</v>
          </cell>
          <cell r="M127">
            <v>199.68104</v>
          </cell>
        </row>
        <row r="128">
          <cell r="D128">
            <v>5</v>
          </cell>
          <cell r="M128">
            <v>193.70509999999999</v>
          </cell>
        </row>
        <row r="129">
          <cell r="D129">
            <v>18</v>
          </cell>
          <cell r="M129">
            <v>234.77735999999999</v>
          </cell>
        </row>
      </sheetData>
      <sheetData sheetId="22">
        <row r="37">
          <cell r="C37">
            <v>4.4020000000000001</v>
          </cell>
          <cell r="D37">
            <v>200.36</v>
          </cell>
          <cell r="M37">
            <v>3674.4559400000003</v>
          </cell>
        </row>
        <row r="48">
          <cell r="C48">
            <v>3.6160000000000005</v>
          </cell>
          <cell r="D48">
            <v>100</v>
          </cell>
          <cell r="M48">
            <v>3469.9693699999998</v>
          </cell>
        </row>
        <row r="54">
          <cell r="C54">
            <v>0</v>
          </cell>
          <cell r="D54">
            <v>0</v>
          </cell>
          <cell r="M54">
            <v>0</v>
          </cell>
        </row>
        <row r="73">
          <cell r="C73">
            <v>19.77</v>
          </cell>
          <cell r="D73">
            <v>115.2</v>
          </cell>
          <cell r="M73">
            <v>186.05</v>
          </cell>
        </row>
        <row r="82">
          <cell r="C82">
            <v>0.31</v>
          </cell>
          <cell r="D82">
            <v>92.78</v>
          </cell>
          <cell r="M82">
            <v>96.51973000000001</v>
          </cell>
        </row>
        <row r="94">
          <cell r="C94">
            <v>0</v>
          </cell>
          <cell r="M94">
            <v>0</v>
          </cell>
        </row>
        <row r="118">
          <cell r="C118">
            <v>0.38</v>
          </cell>
          <cell r="D118">
            <v>1990</v>
          </cell>
          <cell r="M118">
            <v>0</v>
          </cell>
        </row>
        <row r="133">
          <cell r="D133">
            <v>75</v>
          </cell>
          <cell r="M133">
            <v>1715.15661</v>
          </cell>
        </row>
        <row r="146">
          <cell r="D146">
            <v>77.5</v>
          </cell>
          <cell r="M146">
            <v>169.67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  <sheetName val="для ПЗ"/>
    </sheetNames>
    <sheetDataSet>
      <sheetData sheetId="0">
        <row r="85">
          <cell r="B85">
            <v>244</v>
          </cell>
        </row>
      </sheetData>
      <sheetData sheetId="1"/>
      <sheetData sheetId="2"/>
      <sheetData sheetId="3">
        <row r="10">
          <cell r="D10">
            <v>61241539.790702432</v>
          </cell>
        </row>
        <row r="12">
          <cell r="D12">
            <v>7356746.8676709831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  <sheetName val="для ПЗ"/>
    </sheetNames>
    <sheetDataSet>
      <sheetData sheetId="0">
        <row r="85">
          <cell r="B85">
            <v>244</v>
          </cell>
        </row>
      </sheetData>
      <sheetData sheetId="1">
        <row r="17">
          <cell r="D17">
            <v>82.690939999999983</v>
          </cell>
        </row>
      </sheetData>
      <sheetData sheetId="2">
        <row r="17">
          <cell r="K17">
            <v>167.87083798009743</v>
          </cell>
        </row>
      </sheetData>
      <sheetData sheetId="3">
        <row r="13">
          <cell r="F13">
            <v>4224.2975015126149</v>
          </cell>
        </row>
      </sheetData>
      <sheetData sheetId="4">
        <row r="12">
          <cell r="D12">
            <v>394507.83617404941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N12">
            <v>18.1145</v>
          </cell>
          <cell r="Z12">
            <v>457.7</v>
          </cell>
        </row>
        <row r="25">
          <cell r="K25">
            <v>7.4529999999999985</v>
          </cell>
          <cell r="L25">
            <v>6.2650000000000015</v>
          </cell>
          <cell r="M25">
            <v>4.4020000000000001</v>
          </cell>
        </row>
        <row r="36">
          <cell r="K36">
            <v>1.5149999999999999</v>
          </cell>
          <cell r="L36">
            <v>0.05</v>
          </cell>
          <cell r="M36" t="str">
            <v/>
          </cell>
        </row>
        <row r="46">
          <cell r="K46">
            <v>0.33800000000000002</v>
          </cell>
          <cell r="L46">
            <v>0.65100000000000002</v>
          </cell>
          <cell r="M46">
            <v>0.27</v>
          </cell>
        </row>
        <row r="57">
          <cell r="L57">
            <v>0.17</v>
          </cell>
          <cell r="M57">
            <v>0.31</v>
          </cell>
          <cell r="W57" t="str">
            <v/>
          </cell>
        </row>
        <row r="68">
          <cell r="K68">
            <v>7.81</v>
          </cell>
          <cell r="L68">
            <v>10.030000000000001</v>
          </cell>
          <cell r="M68" t="str">
            <v/>
          </cell>
        </row>
        <row r="91">
          <cell r="K91" t="str">
            <v/>
          </cell>
          <cell r="L91">
            <v>0.02</v>
          </cell>
          <cell r="M91" t="str">
            <v/>
          </cell>
        </row>
      </sheetData>
      <sheetData sheetId="16">
        <row r="12">
          <cell r="S12">
            <v>5123.4783918707717</v>
          </cell>
        </row>
      </sheetData>
      <sheetData sheetId="17"/>
      <sheetData sheetId="18"/>
      <sheetData sheetId="19"/>
      <sheetData sheetId="20">
        <row r="64">
          <cell r="D64">
            <v>304.47000000000003</v>
          </cell>
        </row>
        <row r="72">
          <cell r="D72">
            <v>46.2</v>
          </cell>
        </row>
        <row r="76">
          <cell r="D76">
            <v>160</v>
          </cell>
        </row>
        <row r="79">
          <cell r="D79">
            <v>160</v>
          </cell>
        </row>
        <row r="83">
          <cell r="D83">
            <v>16</v>
          </cell>
        </row>
        <row r="88">
          <cell r="D88">
            <v>194</v>
          </cell>
        </row>
      </sheetData>
      <sheetData sheetId="21">
        <row r="78">
          <cell r="D78">
            <v>428.69999999999993</v>
          </cell>
        </row>
        <row r="86">
          <cell r="D86">
            <v>33</v>
          </cell>
        </row>
        <row r="91">
          <cell r="D91">
            <v>5</v>
          </cell>
        </row>
        <row r="97">
          <cell r="D97">
            <v>15</v>
          </cell>
        </row>
        <row r="102">
          <cell r="D102">
            <v>24</v>
          </cell>
        </row>
        <row r="110">
          <cell r="D110">
            <v>195.3</v>
          </cell>
        </row>
        <row r="114">
          <cell r="D114">
            <v>264.66000000000003</v>
          </cell>
        </row>
      </sheetData>
      <sheetData sheetId="22">
        <row r="37">
          <cell r="D37">
            <v>200.36</v>
          </cell>
          <cell r="M37">
            <v>3674.4559400000003</v>
          </cell>
        </row>
        <row r="48">
          <cell r="D48">
            <v>100</v>
          </cell>
          <cell r="M48">
            <v>3469.9693699999998</v>
          </cell>
        </row>
        <row r="64">
          <cell r="D64">
            <v>15</v>
          </cell>
          <cell r="M64">
            <v>186.05</v>
          </cell>
        </row>
        <row r="73">
          <cell r="D73">
            <v>92.78</v>
          </cell>
          <cell r="M73">
            <v>96.51973000000001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/>
      <sheetData sheetId="2"/>
      <sheetData sheetId="3"/>
      <sheetData sheetId="4">
        <row r="12">
          <cell r="B12">
            <v>966.69</v>
          </cell>
          <cell r="C12">
            <v>130.9</v>
          </cell>
        </row>
        <row r="13">
          <cell r="B13">
            <v>778.07</v>
          </cell>
          <cell r="C13">
            <v>30</v>
          </cell>
        </row>
        <row r="14">
          <cell r="B14">
            <v>1711.6</v>
          </cell>
          <cell r="C14">
            <v>202.7</v>
          </cell>
        </row>
        <row r="15">
          <cell r="B15">
            <v>410.4</v>
          </cell>
          <cell r="C15">
            <v>160</v>
          </cell>
        </row>
      </sheetData>
      <sheetData sheetId="5">
        <row r="12">
          <cell r="B12">
            <v>10455.053333333333</v>
          </cell>
          <cell r="C12">
            <v>14.863333333333333</v>
          </cell>
        </row>
        <row r="13">
          <cell r="B13">
            <v>4675.8433333333332</v>
          </cell>
          <cell r="C13">
            <v>6.82</v>
          </cell>
        </row>
        <row r="14">
          <cell r="B14">
            <v>5779.21</v>
          </cell>
          <cell r="C14">
            <v>8.043333333333333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N12">
            <v>14.866999999999999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5">
          <cell r="N25">
            <v>6.1033333333333326</v>
          </cell>
          <cell r="AD25">
            <v>399.39000000000004</v>
          </cell>
        </row>
        <row r="26">
          <cell r="AD26">
            <v>183.06666666666669</v>
          </cell>
        </row>
        <row r="38">
          <cell r="AD38">
            <v>82.5</v>
          </cell>
        </row>
        <row r="48">
          <cell r="AD48">
            <v>87.5</v>
          </cell>
        </row>
        <row r="59">
          <cell r="AD59">
            <v>44.26</v>
          </cell>
        </row>
        <row r="70">
          <cell r="AD70">
            <v>134.76666666666665</v>
          </cell>
        </row>
        <row r="93">
          <cell r="AD93">
            <v>264.66000000000003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-0,4"/>
      <sheetName val="ВЛ-10(до 500 м)"/>
      <sheetName val="ТП"/>
      <sheetName val="ЛС 2013-2014"/>
      <sheetName val="ВЛ-0,4 (2015)"/>
      <sheetName val="ВЛ-10(до 500 м) (2015)"/>
      <sheetName val="ТП (2015)"/>
      <sheetName val="ВЛ-10 (более)"/>
    </sheetNames>
    <sheetDataSet>
      <sheetData sheetId="0">
        <row r="66">
          <cell r="I66">
            <v>2201383.1100000003</v>
          </cell>
        </row>
        <row r="69">
          <cell r="I69">
            <v>556731.74</v>
          </cell>
        </row>
        <row r="72">
          <cell r="I72">
            <v>66242.350000000006</v>
          </cell>
        </row>
      </sheetData>
      <sheetData sheetId="1">
        <row r="11">
          <cell r="I11">
            <v>710003.97000000009</v>
          </cell>
        </row>
        <row r="14">
          <cell r="I14">
            <v>218013.61000000002</v>
          </cell>
        </row>
        <row r="19">
          <cell r="I19">
            <v>4231029.68</v>
          </cell>
        </row>
      </sheetData>
      <sheetData sheetId="2">
        <row r="7">
          <cell r="I7">
            <v>247822.46999999997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0"/>
      <sheetName val="10.1"/>
      <sheetName val="10.1.1 реестр исп.дог."/>
      <sheetName val="10.1.2 дог.с инвест."/>
      <sheetName val="Затраты 2015"/>
      <sheetName val="10.2"/>
      <sheetName val="10.3"/>
      <sheetName val="3.3.1 - реестр IVкв. 2015"/>
      <sheetName val="10.3.1 реестр исп до 150"/>
      <sheetName val="11. АНАЛИЗ"/>
      <sheetName val="12. Анализ производства"/>
      <sheetName val="выручка по заявителям"/>
    </sheetNames>
    <sheetDataSet>
      <sheetData sheetId="0">
        <row r="8">
          <cell r="K8">
            <v>26850.343548388013</v>
          </cell>
        </row>
      </sheetData>
      <sheetData sheetId="1">
        <row r="49">
          <cell r="F49">
            <v>8.9679999999999982</v>
          </cell>
          <cell r="G49">
            <v>6.2650000000000015</v>
          </cell>
          <cell r="H49">
            <v>4.4020000000000001</v>
          </cell>
        </row>
        <row r="50">
          <cell r="F50">
            <v>1.5989999999999998</v>
          </cell>
          <cell r="G50">
            <v>0.33999999999999997</v>
          </cell>
          <cell r="H50">
            <v>3.6160000000000005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@ke.mrsk-yuga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54"/>
  <sheetViews>
    <sheetView tabSelected="1" view="pageBreakPreview" zoomScaleNormal="100" zoomScaleSheetLayoutView="100" workbookViewId="0">
      <selection activeCell="A8" sqref="A8:I8"/>
    </sheetView>
  </sheetViews>
  <sheetFormatPr defaultRowHeight="12.75" x14ac:dyDescent="0.2"/>
  <cols>
    <col min="4" max="4" width="5.85546875" customWidth="1"/>
    <col min="9" max="9" width="16.85546875" customWidth="1"/>
  </cols>
  <sheetData>
    <row r="1" spans="1:9" x14ac:dyDescent="0.2">
      <c r="A1" s="2"/>
      <c r="B1" s="2"/>
      <c r="C1" s="2"/>
      <c r="D1" s="2"/>
      <c r="E1" s="2"/>
      <c r="F1" s="276" t="s">
        <v>226</v>
      </c>
      <c r="G1" s="276"/>
      <c r="H1" s="276"/>
      <c r="I1" s="276"/>
    </row>
    <row r="2" spans="1:9" ht="31.5" customHeight="1" x14ac:dyDescent="0.2">
      <c r="A2" s="2"/>
      <c r="B2" s="2"/>
      <c r="C2" s="2"/>
      <c r="D2" s="2"/>
      <c r="E2" s="2"/>
      <c r="F2" s="282" t="s">
        <v>98</v>
      </c>
      <c r="G2" s="282"/>
      <c r="H2" s="282"/>
      <c r="I2" s="28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83" t="s">
        <v>99</v>
      </c>
      <c r="B6" s="283"/>
      <c r="C6" s="283"/>
      <c r="D6" s="283"/>
      <c r="E6" s="283"/>
      <c r="F6" s="283"/>
      <c r="G6" s="283"/>
      <c r="H6" s="283"/>
      <c r="I6" s="283"/>
    </row>
    <row r="7" spans="1:9" ht="18.75" x14ac:dyDescent="0.3">
      <c r="A7" s="283" t="s">
        <v>100</v>
      </c>
      <c r="B7" s="283"/>
      <c r="C7" s="283"/>
      <c r="D7" s="283"/>
      <c r="E7" s="283"/>
      <c r="F7" s="283"/>
      <c r="G7" s="283"/>
      <c r="H7" s="283"/>
      <c r="I7" s="283"/>
    </row>
    <row r="8" spans="1:9" ht="18.75" customHeight="1" x14ac:dyDescent="0.3">
      <c r="A8" s="284" t="s">
        <v>244</v>
      </c>
      <c r="B8" s="284"/>
      <c r="C8" s="284"/>
      <c r="D8" s="284"/>
      <c r="E8" s="284"/>
      <c r="F8" s="284"/>
      <c r="G8" s="284"/>
      <c r="H8" s="284"/>
      <c r="I8" s="284"/>
    </row>
    <row r="9" spans="1:9" ht="18.7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8.75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 x14ac:dyDescent="0.3">
      <c r="A11" s="54" t="s">
        <v>101</v>
      </c>
      <c r="B11" s="52"/>
      <c r="C11" s="52"/>
      <c r="D11" s="53"/>
      <c r="E11" s="278" t="s">
        <v>237</v>
      </c>
      <c r="F11" s="278"/>
      <c r="G11" s="278"/>
      <c r="H11" s="278"/>
      <c r="I11" s="278"/>
    </row>
    <row r="12" spans="1:9" ht="18.75" x14ac:dyDescent="0.3">
      <c r="A12" s="5"/>
      <c r="B12" s="5"/>
      <c r="C12" s="5"/>
      <c r="D12" s="5"/>
      <c r="E12" s="23"/>
      <c r="F12" s="23"/>
      <c r="G12" s="23"/>
      <c r="H12" s="23"/>
      <c r="I12" s="23"/>
    </row>
    <row r="13" spans="1:9" ht="18.75" x14ac:dyDescent="0.3">
      <c r="A13" s="52" t="s">
        <v>102</v>
      </c>
      <c r="B13" s="52"/>
      <c r="C13" s="52"/>
      <c r="D13" s="53"/>
      <c r="E13" s="275" t="s">
        <v>236</v>
      </c>
      <c r="F13" s="275"/>
      <c r="G13" s="275"/>
      <c r="H13" s="275"/>
      <c r="I13" s="275"/>
    </row>
    <row r="14" spans="1:9" ht="18.75" x14ac:dyDescent="0.3">
      <c r="A14" s="5"/>
      <c r="B14" s="5"/>
      <c r="C14" s="5"/>
      <c r="D14" s="5"/>
      <c r="E14" s="23"/>
      <c r="F14" s="23"/>
      <c r="G14" s="23"/>
      <c r="H14" s="23"/>
      <c r="I14" s="23"/>
    </row>
    <row r="15" spans="1:9" ht="15.75" x14ac:dyDescent="0.25">
      <c r="A15" s="277" t="s">
        <v>103</v>
      </c>
      <c r="B15" s="277"/>
      <c r="C15" s="277"/>
      <c r="D15" s="277"/>
      <c r="E15" s="275" t="s">
        <v>238</v>
      </c>
      <c r="F15" s="275"/>
      <c r="G15" s="275"/>
      <c r="H15" s="275"/>
      <c r="I15" s="275"/>
    </row>
    <row r="16" spans="1:9" ht="18.75" x14ac:dyDescent="0.3">
      <c r="A16" s="5"/>
      <c r="B16" s="5"/>
      <c r="C16" s="5"/>
      <c r="D16" s="5"/>
      <c r="E16" s="23"/>
      <c r="F16" s="23"/>
      <c r="G16" s="23"/>
      <c r="H16" s="23"/>
      <c r="I16" s="23"/>
    </row>
    <row r="17" spans="1:10" ht="15.75" x14ac:dyDescent="0.25">
      <c r="A17" s="277" t="s">
        <v>104</v>
      </c>
      <c r="B17" s="277"/>
      <c r="C17" s="277"/>
      <c r="D17" s="277"/>
      <c r="E17" s="275" t="s">
        <v>111</v>
      </c>
      <c r="F17" s="275"/>
      <c r="G17" s="275"/>
      <c r="H17" s="275"/>
      <c r="I17" s="275"/>
    </row>
    <row r="18" spans="1:10" ht="18.75" x14ac:dyDescent="0.3">
      <c r="A18" s="5"/>
      <c r="B18" s="5"/>
      <c r="C18" s="5"/>
      <c r="D18" s="5"/>
      <c r="E18" s="23"/>
      <c r="F18" s="23"/>
      <c r="G18" s="23"/>
      <c r="H18" s="23"/>
      <c r="I18" s="23"/>
      <c r="J18" s="46"/>
    </row>
    <row r="19" spans="1:10" ht="15.75" x14ac:dyDescent="0.25">
      <c r="A19" s="277" t="s">
        <v>105</v>
      </c>
      <c r="B19" s="277"/>
      <c r="C19" s="277"/>
      <c r="D19" s="277"/>
      <c r="E19" s="275">
        <v>6164266561</v>
      </c>
      <c r="F19" s="275"/>
      <c r="G19" s="275"/>
      <c r="H19" s="275"/>
      <c r="I19" s="275"/>
    </row>
    <row r="20" spans="1:10" ht="18.75" x14ac:dyDescent="0.3">
      <c r="A20" s="5"/>
      <c r="B20" s="5"/>
      <c r="C20" s="5"/>
      <c r="D20" s="5"/>
      <c r="E20" s="23"/>
      <c r="F20" s="23"/>
      <c r="G20" s="23"/>
      <c r="H20" s="23"/>
      <c r="I20" s="23"/>
    </row>
    <row r="21" spans="1:10" ht="15.75" x14ac:dyDescent="0.25">
      <c r="A21" s="277" t="s">
        <v>106</v>
      </c>
      <c r="B21" s="277"/>
      <c r="C21" s="277"/>
      <c r="D21" s="277"/>
      <c r="E21" s="275">
        <v>616401001</v>
      </c>
      <c r="F21" s="275"/>
      <c r="G21" s="275"/>
      <c r="H21" s="275"/>
      <c r="I21" s="275"/>
    </row>
    <row r="22" spans="1:10" ht="18.75" x14ac:dyDescent="0.3">
      <c r="A22" s="5"/>
      <c r="B22" s="5"/>
      <c r="C22" s="5"/>
      <c r="D22" s="5"/>
      <c r="E22" s="23"/>
      <c r="F22" s="23"/>
      <c r="G22" s="23"/>
      <c r="H22" s="23"/>
      <c r="I22" s="23"/>
    </row>
    <row r="23" spans="1:10" ht="55.5" customHeight="1" x14ac:dyDescent="0.2">
      <c r="A23" s="280" t="s">
        <v>107</v>
      </c>
      <c r="B23" s="280"/>
      <c r="C23" s="280"/>
      <c r="D23" s="280"/>
      <c r="E23" s="281" t="s">
        <v>240</v>
      </c>
      <c r="F23" s="281"/>
      <c r="G23" s="281"/>
      <c r="H23" s="281"/>
      <c r="I23" s="281"/>
    </row>
    <row r="24" spans="1:10" ht="18.75" x14ac:dyDescent="0.3">
      <c r="A24" s="5"/>
      <c r="B24" s="5"/>
      <c r="C24" s="5"/>
      <c r="D24" s="5"/>
      <c r="E24" s="23"/>
      <c r="F24" s="23"/>
      <c r="G24" s="23"/>
      <c r="H24" s="23"/>
      <c r="I24" s="23"/>
    </row>
    <row r="25" spans="1:10" ht="15.75" x14ac:dyDescent="0.25">
      <c r="A25" s="277" t="s">
        <v>108</v>
      </c>
      <c r="B25" s="277"/>
      <c r="C25" s="277"/>
      <c r="D25" s="277"/>
      <c r="E25" s="274" t="s">
        <v>241</v>
      </c>
      <c r="F25" s="275"/>
      <c r="G25" s="275"/>
      <c r="H25" s="275"/>
      <c r="I25" s="275"/>
    </row>
    <row r="26" spans="1:10" ht="18.75" x14ac:dyDescent="0.3">
      <c r="A26" s="5"/>
      <c r="B26" s="5"/>
      <c r="C26" s="5"/>
      <c r="D26" s="5"/>
      <c r="E26" s="23"/>
      <c r="F26" s="23"/>
      <c r="G26" s="23"/>
      <c r="H26" s="23"/>
      <c r="I26" s="23"/>
    </row>
    <row r="27" spans="1:10" ht="45" customHeight="1" x14ac:dyDescent="0.2">
      <c r="A27" s="280" t="s">
        <v>109</v>
      </c>
      <c r="B27" s="280"/>
      <c r="C27" s="280"/>
      <c r="D27" s="280"/>
      <c r="E27" s="279" t="s">
        <v>242</v>
      </c>
      <c r="F27" s="279"/>
      <c r="G27" s="279"/>
      <c r="H27" s="279"/>
      <c r="I27" s="279"/>
    </row>
    <row r="28" spans="1:10" ht="18.75" x14ac:dyDescent="0.3">
      <c r="A28" s="5"/>
      <c r="B28" s="5"/>
      <c r="C28" s="5"/>
      <c r="D28" s="5"/>
      <c r="E28" s="23"/>
      <c r="F28" s="23"/>
      <c r="G28" s="23"/>
      <c r="H28" s="23"/>
      <c r="I28" s="23"/>
    </row>
    <row r="29" spans="1:10" ht="15.75" customHeight="1" x14ac:dyDescent="0.25">
      <c r="A29" s="277" t="s">
        <v>110</v>
      </c>
      <c r="B29" s="277"/>
      <c r="C29" s="277"/>
      <c r="D29" s="277"/>
      <c r="E29" s="279" t="s">
        <v>243</v>
      </c>
      <c r="F29" s="279"/>
      <c r="G29" s="279"/>
      <c r="H29" s="279"/>
      <c r="I29" s="279"/>
    </row>
    <row r="30" spans="1:10" ht="18.75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10" ht="18.75" x14ac:dyDescent="0.3">
      <c r="A31" s="5"/>
      <c r="B31" s="5"/>
      <c r="C31" s="5"/>
      <c r="D31" s="5"/>
      <c r="E31" s="5"/>
      <c r="F31" s="5"/>
      <c r="G31" s="5"/>
      <c r="H31" s="5"/>
      <c r="I31" s="5"/>
    </row>
    <row r="32" spans="1:10" ht="18.75" x14ac:dyDescent="0.3">
      <c r="A32" s="5"/>
      <c r="B32" s="5"/>
      <c r="C32" s="5"/>
      <c r="D32" s="5"/>
      <c r="E32" s="5"/>
      <c r="F32" s="5"/>
      <c r="G32" s="5"/>
      <c r="H32" s="5"/>
      <c r="I32" s="5"/>
    </row>
    <row r="33" spans="1:9" ht="18.75" x14ac:dyDescent="0.3">
      <c r="A33" s="5"/>
      <c r="B33" s="5"/>
      <c r="C33" s="5"/>
      <c r="D33" s="5"/>
      <c r="E33" s="5"/>
      <c r="F33" s="5"/>
      <c r="G33" s="5"/>
      <c r="H33" s="5"/>
      <c r="I33" s="5"/>
    </row>
    <row r="34" spans="1:9" ht="18.75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ht="18.75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8.75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8.75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8.75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8.75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8.75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8.75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8.75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8.75" x14ac:dyDescent="0.3">
      <c r="A43" s="5"/>
      <c r="B43" s="5"/>
      <c r="C43" s="5"/>
      <c r="D43" s="5"/>
      <c r="E43" s="5"/>
      <c r="F43" s="5"/>
      <c r="G43" s="5"/>
      <c r="H43" s="5"/>
      <c r="I43" s="5"/>
    </row>
    <row r="44" spans="1:9" ht="18.75" x14ac:dyDescent="0.3">
      <c r="A44" s="5"/>
      <c r="B44" s="5"/>
      <c r="C44" s="5"/>
      <c r="D44" s="5"/>
      <c r="E44" s="5"/>
      <c r="F44" s="5"/>
      <c r="G44" s="5"/>
      <c r="H44" s="5"/>
      <c r="I44" s="5"/>
    </row>
    <row r="45" spans="1:9" ht="18.75" x14ac:dyDescent="0.3">
      <c r="A45" s="5"/>
      <c r="B45" s="5"/>
      <c r="C45" s="5"/>
      <c r="D45" s="5"/>
      <c r="E45" s="5"/>
      <c r="F45" s="5"/>
      <c r="G45" s="5"/>
      <c r="H45" s="5"/>
      <c r="I45" s="5"/>
    </row>
    <row r="46" spans="1:9" ht="18.75" x14ac:dyDescent="0.3">
      <c r="A46" s="5"/>
      <c r="B46" s="5"/>
      <c r="C46" s="5"/>
      <c r="D46" s="5"/>
      <c r="E46" s="5"/>
      <c r="F46" s="5"/>
      <c r="G46" s="5"/>
      <c r="H46" s="5"/>
      <c r="I46" s="5"/>
    </row>
    <row r="47" spans="1:9" ht="18.75" x14ac:dyDescent="0.3">
      <c r="A47" s="5"/>
      <c r="B47" s="5"/>
      <c r="C47" s="5"/>
      <c r="D47" s="5"/>
      <c r="E47" s="5"/>
      <c r="F47" s="5"/>
      <c r="G47" s="5"/>
      <c r="H47" s="5"/>
      <c r="I47" s="5"/>
    </row>
    <row r="48" spans="1:9" ht="18.75" x14ac:dyDescent="0.3">
      <c r="A48" s="5"/>
      <c r="B48" s="5"/>
      <c r="C48" s="5"/>
      <c r="D48" s="5"/>
      <c r="E48" s="5"/>
      <c r="F48" s="5"/>
      <c r="G48" s="5"/>
      <c r="H48" s="5"/>
      <c r="I48" s="5"/>
    </row>
    <row r="49" spans="1:9" ht="18.75" x14ac:dyDescent="0.3">
      <c r="A49" s="5"/>
      <c r="B49" s="5"/>
      <c r="C49" s="5"/>
      <c r="D49" s="5"/>
      <c r="E49" s="5"/>
      <c r="F49" s="5"/>
      <c r="G49" s="5"/>
      <c r="H49" s="5"/>
      <c r="I49" s="5"/>
    </row>
    <row r="50" spans="1:9" ht="18.75" x14ac:dyDescent="0.3">
      <c r="A50" s="5"/>
      <c r="B50" s="5"/>
      <c r="C50" s="5"/>
      <c r="D50" s="5"/>
      <c r="E50" s="5"/>
      <c r="F50" s="5"/>
      <c r="G50" s="5"/>
      <c r="H50" s="5"/>
      <c r="I50" s="5"/>
    </row>
    <row r="51" spans="1:9" ht="18.75" x14ac:dyDescent="0.3">
      <c r="A51" s="5"/>
      <c r="B51" s="5"/>
      <c r="C51" s="5"/>
      <c r="D51" s="5"/>
      <c r="E51" s="5"/>
      <c r="F51" s="5"/>
      <c r="G51" s="5"/>
      <c r="H51" s="5"/>
      <c r="I51" s="5"/>
    </row>
    <row r="52" spans="1:9" ht="18.75" x14ac:dyDescent="0.3">
      <c r="A52" s="5"/>
      <c r="B52" s="5"/>
      <c r="C52" s="5"/>
      <c r="D52" s="5"/>
      <c r="E52" s="5"/>
      <c r="F52" s="5"/>
      <c r="G52" s="5"/>
      <c r="H52" s="5"/>
      <c r="I52" s="5"/>
    </row>
    <row r="53" spans="1:9" ht="18.75" x14ac:dyDescent="0.3">
      <c r="A53" s="5"/>
      <c r="B53" s="5"/>
      <c r="C53" s="5"/>
      <c r="D53" s="5"/>
      <c r="E53" s="5"/>
      <c r="F53" s="5"/>
      <c r="G53" s="5"/>
      <c r="H53" s="5"/>
      <c r="I53" s="5"/>
    </row>
    <row r="54" spans="1:9" ht="18.75" x14ac:dyDescent="0.3">
      <c r="A54" s="5"/>
      <c r="B54" s="5"/>
      <c r="C54" s="5"/>
      <c r="D54" s="5"/>
      <c r="E54" s="5"/>
      <c r="F54" s="5"/>
      <c r="G54" s="5"/>
      <c r="H54" s="5"/>
      <c r="I54" s="5"/>
    </row>
  </sheetData>
  <mergeCells count="23">
    <mergeCell ref="A23:D23"/>
    <mergeCell ref="E23:I23"/>
    <mergeCell ref="A19:D19"/>
    <mergeCell ref="F2:I2"/>
    <mergeCell ref="A6:I6"/>
    <mergeCell ref="A7:I7"/>
    <mergeCell ref="A8:I8"/>
    <mergeCell ref="E25:I25"/>
    <mergeCell ref="F1:I1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P105"/>
  <sheetViews>
    <sheetView view="pageBreakPreview" zoomScale="55" zoomScaleNormal="70" zoomScaleSheetLayoutView="55" workbookViewId="0">
      <selection activeCell="A7" sqref="A7:K7"/>
    </sheetView>
  </sheetViews>
  <sheetFormatPr defaultRowHeight="12.75" x14ac:dyDescent="0.2"/>
  <cols>
    <col min="1" max="1" width="7.5703125" customWidth="1"/>
    <col min="2" max="2" width="73.85546875" customWidth="1"/>
    <col min="3" max="3" width="11.28515625" customWidth="1"/>
    <col min="4" max="4" width="10.5703125" bestFit="1" customWidth="1"/>
    <col min="5" max="7" width="12.28515625" customWidth="1"/>
    <col min="8" max="8" width="14.42578125" customWidth="1"/>
    <col min="9" max="9" width="12.140625" customWidth="1"/>
    <col min="10" max="10" width="12.28515625" customWidth="1"/>
    <col min="11" max="11" width="12.140625" customWidth="1"/>
    <col min="12" max="12" width="18.140625" customWidth="1"/>
    <col min="13" max="13" width="10.85546875" bestFit="1" customWidth="1"/>
  </cols>
  <sheetData>
    <row r="1" spans="1:16" s="1" customFormat="1" ht="15.75" customHeight="1" x14ac:dyDescent="0.2">
      <c r="D1" s="55"/>
      <c r="E1" s="298" t="s">
        <v>227</v>
      </c>
      <c r="F1" s="298"/>
      <c r="G1" s="298"/>
      <c r="H1" s="298"/>
      <c r="I1" s="56"/>
      <c r="J1" s="56"/>
      <c r="K1" s="56"/>
      <c r="L1" s="56"/>
    </row>
    <row r="2" spans="1:16" s="1" customFormat="1" ht="50.25" customHeight="1" x14ac:dyDescent="0.2">
      <c r="D2" s="58"/>
      <c r="E2" s="58"/>
      <c r="F2" s="298" t="s">
        <v>98</v>
      </c>
      <c r="G2" s="298"/>
      <c r="H2" s="298"/>
      <c r="I2" s="56"/>
      <c r="J2" s="56"/>
      <c r="K2" s="56"/>
      <c r="L2" s="56"/>
    </row>
    <row r="3" spans="1:16" s="1" customFormat="1" ht="15.75" customHeight="1" x14ac:dyDescent="0.2">
      <c r="D3" s="305"/>
      <c r="E3" s="305"/>
      <c r="F3" s="305"/>
      <c r="G3" s="305"/>
    </row>
    <row r="4" spans="1:16" ht="15" customHeight="1" x14ac:dyDescent="0.2"/>
    <row r="5" spans="1:16" ht="21" customHeight="1" x14ac:dyDescent="0.3">
      <c r="A5" s="283" t="s">
        <v>112</v>
      </c>
      <c r="B5" s="283"/>
      <c r="C5" s="283"/>
      <c r="D5" s="283"/>
      <c r="E5" s="283"/>
      <c r="F5" s="283"/>
      <c r="G5" s="283"/>
      <c r="H5" s="283"/>
      <c r="I5" s="288"/>
      <c r="J5" s="288"/>
      <c r="K5" s="288"/>
      <c r="L5" s="122"/>
    </row>
    <row r="6" spans="1:16" ht="43.5" customHeight="1" x14ac:dyDescent="0.2">
      <c r="A6" s="312" t="s">
        <v>239</v>
      </c>
      <c r="B6" s="312"/>
      <c r="C6" s="312"/>
      <c r="D6" s="312"/>
      <c r="E6" s="312"/>
      <c r="F6" s="312"/>
      <c r="G6" s="312"/>
      <c r="H6" s="312"/>
      <c r="I6" s="313"/>
      <c r="J6" s="313"/>
      <c r="K6" s="313"/>
      <c r="L6" s="125"/>
    </row>
    <row r="7" spans="1:16" ht="23.25" customHeight="1" x14ac:dyDescent="0.2">
      <c r="A7" s="312" t="s">
        <v>228</v>
      </c>
      <c r="B7" s="312"/>
      <c r="C7" s="312"/>
      <c r="D7" s="312"/>
      <c r="E7" s="312"/>
      <c r="F7" s="312"/>
      <c r="G7" s="312"/>
      <c r="H7" s="312"/>
      <c r="I7" s="313"/>
      <c r="J7" s="313"/>
      <c r="K7" s="313"/>
      <c r="L7" s="125"/>
    </row>
    <row r="8" spans="1:16" ht="15.75" x14ac:dyDescent="0.25">
      <c r="A8" s="23"/>
      <c r="B8" s="23"/>
      <c r="C8" s="23"/>
    </row>
    <row r="9" spans="1:16" ht="64.5" customHeight="1" x14ac:dyDescent="0.2">
      <c r="A9" s="291"/>
      <c r="B9" s="291" t="s">
        <v>113</v>
      </c>
      <c r="C9" s="291" t="s">
        <v>31</v>
      </c>
      <c r="D9" s="295" t="s">
        <v>114</v>
      </c>
      <c r="E9" s="292"/>
      <c r="F9" s="292"/>
      <c r="G9" s="292"/>
      <c r="H9" s="292"/>
      <c r="I9" s="293"/>
      <c r="J9" s="293"/>
      <c r="K9" s="294"/>
      <c r="L9" s="130"/>
    </row>
    <row r="10" spans="1:16" ht="64.5" customHeight="1" x14ac:dyDescent="0.2">
      <c r="A10" s="291"/>
      <c r="B10" s="291"/>
      <c r="C10" s="291"/>
      <c r="D10" s="295" t="s">
        <v>115</v>
      </c>
      <c r="E10" s="292"/>
      <c r="F10" s="292"/>
      <c r="G10" s="309"/>
      <c r="H10" s="292" t="s">
        <v>211</v>
      </c>
      <c r="I10" s="293"/>
      <c r="J10" s="293"/>
      <c r="K10" s="294"/>
      <c r="L10" s="130"/>
    </row>
    <row r="11" spans="1:16" ht="15.75" customHeight="1" x14ac:dyDescent="0.2">
      <c r="A11" s="291"/>
      <c r="B11" s="291"/>
      <c r="C11" s="291"/>
      <c r="D11" s="24" t="s">
        <v>37</v>
      </c>
      <c r="E11" s="24" t="s">
        <v>45</v>
      </c>
      <c r="F11" s="127" t="s">
        <v>82</v>
      </c>
      <c r="G11" s="146" t="s">
        <v>83</v>
      </c>
      <c r="H11" s="124" t="s">
        <v>37</v>
      </c>
      <c r="I11" s="24" t="s">
        <v>45</v>
      </c>
      <c r="J11" s="127" t="s">
        <v>82</v>
      </c>
      <c r="K11" s="123" t="s">
        <v>83</v>
      </c>
      <c r="L11" s="131"/>
    </row>
    <row r="12" spans="1:16" ht="69.75" customHeight="1" x14ac:dyDescent="0.2">
      <c r="A12" s="119" t="s">
        <v>199</v>
      </c>
      <c r="B12" s="295" t="s">
        <v>116</v>
      </c>
      <c r="C12" s="292"/>
      <c r="D12" s="292"/>
      <c r="E12" s="292"/>
      <c r="F12" s="292"/>
      <c r="G12" s="292"/>
      <c r="H12" s="293"/>
      <c r="I12" s="293"/>
      <c r="J12" s="293"/>
      <c r="K12" s="294"/>
      <c r="L12" s="132"/>
      <c r="M12" s="290"/>
      <c r="N12" s="290"/>
      <c r="O12" s="287"/>
      <c r="P12" s="288"/>
    </row>
    <row r="13" spans="1:16" ht="49.5" customHeight="1" x14ac:dyDescent="0.2">
      <c r="A13" s="120"/>
      <c r="B13" s="31" t="s">
        <v>78</v>
      </c>
      <c r="C13" s="28" t="s">
        <v>38</v>
      </c>
      <c r="D13" s="296">
        <f>SUM(D14:E17)</f>
        <v>14574.21595248915</v>
      </c>
      <c r="E13" s="297"/>
      <c r="F13" s="27"/>
      <c r="G13" s="142"/>
      <c r="H13" s="315">
        <f>D13</f>
        <v>14574.21595248915</v>
      </c>
      <c r="I13" s="294"/>
      <c r="J13" s="48"/>
      <c r="K13" s="48"/>
      <c r="L13" s="133"/>
      <c r="M13" s="289"/>
      <c r="N13" s="288"/>
    </row>
    <row r="14" spans="1:16" ht="57" customHeight="1" x14ac:dyDescent="0.2">
      <c r="A14" s="120" t="s">
        <v>198</v>
      </c>
      <c r="B14" s="61" t="s">
        <v>197</v>
      </c>
      <c r="C14" s="28" t="s">
        <v>38</v>
      </c>
      <c r="D14" s="299">
        <f>'[1]Приложение 9 СТС'!$S$12</f>
        <v>5110.2258900087691</v>
      </c>
      <c r="E14" s="300"/>
      <c r="F14" s="27"/>
      <c r="G14" s="142"/>
      <c r="H14" s="316">
        <f t="shared" ref="H14:H17" si="0">D14</f>
        <v>5110.2258900087691</v>
      </c>
      <c r="I14" s="300"/>
      <c r="J14" s="64"/>
      <c r="K14" s="64"/>
      <c r="L14" s="134"/>
    </row>
    <row r="15" spans="1:16" ht="47.25" x14ac:dyDescent="0.2">
      <c r="A15" s="120" t="s">
        <v>200</v>
      </c>
      <c r="B15" s="63" t="s">
        <v>201</v>
      </c>
      <c r="C15" s="28" t="s">
        <v>38</v>
      </c>
      <c r="D15" s="299">
        <f>'[1]Приложение 9 СТС'!$S$13</f>
        <v>4524.2877548755114</v>
      </c>
      <c r="E15" s="300"/>
      <c r="F15" s="27"/>
      <c r="G15" s="142"/>
      <c r="H15" s="316">
        <f t="shared" si="0"/>
        <v>4524.2877548755114</v>
      </c>
      <c r="I15" s="300"/>
      <c r="J15" s="64"/>
      <c r="K15" s="64"/>
      <c r="L15" s="134"/>
    </row>
    <row r="16" spans="1:16" ht="31.5" hidden="1" x14ac:dyDescent="0.2">
      <c r="A16" s="120" t="s">
        <v>202</v>
      </c>
      <c r="B16" s="63" t="s">
        <v>56</v>
      </c>
      <c r="C16" s="28" t="s">
        <v>38</v>
      </c>
      <c r="D16" s="265"/>
      <c r="E16" s="62"/>
      <c r="F16" s="62"/>
      <c r="G16" s="143"/>
      <c r="H16" s="140">
        <f t="shared" si="0"/>
        <v>0</v>
      </c>
      <c r="I16" s="64"/>
      <c r="J16" s="64"/>
      <c r="K16" s="64"/>
      <c r="L16" s="134"/>
    </row>
    <row r="17" spans="1:12" ht="75" customHeight="1" x14ac:dyDescent="0.2">
      <c r="A17" s="120" t="s">
        <v>203</v>
      </c>
      <c r="B17" s="63" t="s">
        <v>118</v>
      </c>
      <c r="C17" s="28" t="s">
        <v>38</v>
      </c>
      <c r="D17" s="299">
        <f>'[1]Приложение 9 СТС'!$S$15</f>
        <v>4939.7023076048699</v>
      </c>
      <c r="E17" s="300"/>
      <c r="F17" s="27"/>
      <c r="G17" s="142"/>
      <c r="H17" s="316">
        <f t="shared" si="0"/>
        <v>4939.7023076048699</v>
      </c>
      <c r="I17" s="300"/>
      <c r="J17" s="64"/>
      <c r="K17" s="64"/>
      <c r="L17" s="134"/>
    </row>
    <row r="18" spans="1:12" ht="42" customHeight="1" x14ac:dyDescent="0.2">
      <c r="A18" s="120"/>
      <c r="B18" s="31" t="s">
        <v>57</v>
      </c>
      <c r="C18" s="28" t="s">
        <v>38</v>
      </c>
      <c r="D18" s="48">
        <f>SUM(D19:D22)</f>
        <v>1771.4948455366571</v>
      </c>
      <c r="E18" s="48">
        <f>SUM(E19:E22)</f>
        <v>1441.298184374913</v>
      </c>
      <c r="F18" s="48"/>
      <c r="G18" s="144"/>
      <c r="H18" s="141">
        <f>D18</f>
        <v>1771.4948455366571</v>
      </c>
      <c r="I18" s="48">
        <f>E18</f>
        <v>1441.298184374913</v>
      </c>
      <c r="J18" s="48"/>
      <c r="K18" s="48"/>
      <c r="L18" s="133"/>
    </row>
    <row r="19" spans="1:12" ht="57" customHeight="1" x14ac:dyDescent="0.2">
      <c r="A19" s="120" t="s">
        <v>198</v>
      </c>
      <c r="B19" s="61" t="s">
        <v>197</v>
      </c>
      <c r="C19" s="28" t="s">
        <v>38</v>
      </c>
      <c r="D19" s="64">
        <f>'[1]Приложение 9 СТС'!$S$17</f>
        <v>586.87750455569426</v>
      </c>
      <c r="E19" s="64">
        <f>'[1]Приложение 9 СТС'!$T$17</f>
        <v>449.46283072309296</v>
      </c>
      <c r="F19" s="64"/>
      <c r="G19" s="145"/>
      <c r="H19" s="140">
        <f t="shared" ref="H19:H32" si="1">D19</f>
        <v>586.87750455569426</v>
      </c>
      <c r="I19" s="64">
        <f t="shared" ref="I19:I32" si="2">E19</f>
        <v>449.46283072309296</v>
      </c>
      <c r="J19" s="64"/>
      <c r="K19" s="64"/>
      <c r="L19" s="134"/>
    </row>
    <row r="20" spans="1:12" ht="47.25" x14ac:dyDescent="0.2">
      <c r="A20" s="120" t="s">
        <v>200</v>
      </c>
      <c r="B20" s="63" t="s">
        <v>201</v>
      </c>
      <c r="C20" s="28" t="s">
        <v>38</v>
      </c>
      <c r="D20" s="64">
        <f>'[1]Приложение 9 СТС'!$S$18</f>
        <v>525.527265260523</v>
      </c>
      <c r="E20" s="64">
        <f>'[1]Приложение 9 СТС'!$T$18</f>
        <v>395.25145225395818</v>
      </c>
      <c r="F20" s="64"/>
      <c r="G20" s="145"/>
      <c r="H20" s="140">
        <f t="shared" si="1"/>
        <v>525.527265260523</v>
      </c>
      <c r="I20" s="64">
        <f t="shared" si="2"/>
        <v>395.25145225395818</v>
      </c>
      <c r="J20" s="64"/>
      <c r="K20" s="64"/>
      <c r="L20" s="134"/>
    </row>
    <row r="21" spans="1:12" ht="31.5" x14ac:dyDescent="0.2">
      <c r="A21" s="120" t="s">
        <v>202</v>
      </c>
      <c r="B21" s="63" t="s">
        <v>56</v>
      </c>
      <c r="C21" s="28" t="s">
        <v>38</v>
      </c>
      <c r="D21" s="64">
        <f>'[1]Приложение 9 СТС'!$S$19</f>
        <v>0</v>
      </c>
      <c r="E21" s="64">
        <f>'[1]Приложение 9 СТС'!$T$19</f>
        <v>0</v>
      </c>
      <c r="F21" s="64"/>
      <c r="G21" s="145"/>
      <c r="H21" s="140">
        <f t="shared" si="1"/>
        <v>0</v>
      </c>
      <c r="I21" s="64">
        <f t="shared" si="2"/>
        <v>0</v>
      </c>
      <c r="J21" s="64"/>
      <c r="K21" s="64"/>
      <c r="L21" s="135"/>
    </row>
    <row r="22" spans="1:12" ht="78.75" x14ac:dyDescent="0.2">
      <c r="A22" s="120" t="s">
        <v>203</v>
      </c>
      <c r="B22" s="63" t="s">
        <v>118</v>
      </c>
      <c r="C22" s="28" t="s">
        <v>38</v>
      </c>
      <c r="D22" s="64">
        <f>'[1]Приложение 9 СТС'!$S$20</f>
        <v>659.09007572044004</v>
      </c>
      <c r="E22" s="64">
        <f>'[1]Приложение 9 СТС'!$T$20</f>
        <v>596.58390139786195</v>
      </c>
      <c r="F22" s="64"/>
      <c r="G22" s="145"/>
      <c r="H22" s="140">
        <f t="shared" si="1"/>
        <v>659.09007572044004</v>
      </c>
      <c r="I22" s="64">
        <f t="shared" si="2"/>
        <v>596.58390139786195</v>
      </c>
      <c r="J22" s="64"/>
      <c r="K22" s="64"/>
      <c r="L22" s="134"/>
    </row>
    <row r="23" spans="1:12" ht="46.5" customHeight="1" x14ac:dyDescent="0.2">
      <c r="A23" s="120"/>
      <c r="B23" s="31" t="s">
        <v>79</v>
      </c>
      <c r="C23" s="28" t="s">
        <v>38</v>
      </c>
      <c r="D23" s="171">
        <f>SUM(D24:D27)</f>
        <v>0</v>
      </c>
      <c r="E23" s="48">
        <f>SUM(E24:E27)</f>
        <v>152.28300527620385</v>
      </c>
      <c r="F23" s="48"/>
      <c r="G23" s="144"/>
      <c r="H23" s="171">
        <f t="shared" si="1"/>
        <v>0</v>
      </c>
      <c r="I23" s="48">
        <f t="shared" si="2"/>
        <v>152.28300527620385</v>
      </c>
      <c r="J23" s="48"/>
      <c r="K23" s="128"/>
      <c r="L23" s="133"/>
    </row>
    <row r="24" spans="1:12" ht="48" customHeight="1" x14ac:dyDescent="0.2">
      <c r="A24" s="120" t="s">
        <v>198</v>
      </c>
      <c r="B24" s="61" t="s">
        <v>117</v>
      </c>
      <c r="C24" s="28" t="s">
        <v>38</v>
      </c>
      <c r="D24" s="172">
        <f>'[1]Приложение 9 СТС'!$S$22</f>
        <v>0</v>
      </c>
      <c r="E24" s="172">
        <f>'[1]Приложение 9 СТС'!$T$22</f>
        <v>50.633073572318295</v>
      </c>
      <c r="F24" s="64"/>
      <c r="G24" s="145"/>
      <c r="H24" s="172">
        <f t="shared" si="1"/>
        <v>0</v>
      </c>
      <c r="I24" s="64">
        <f t="shared" si="2"/>
        <v>50.633073572318295</v>
      </c>
      <c r="J24" s="64"/>
      <c r="K24" s="64"/>
      <c r="L24" s="134"/>
    </row>
    <row r="25" spans="1:12" ht="39.75" customHeight="1" x14ac:dyDescent="0.2">
      <c r="A25" s="120" t="s">
        <v>200</v>
      </c>
      <c r="B25" s="63" t="s">
        <v>119</v>
      </c>
      <c r="C25" s="28" t="s">
        <v>38</v>
      </c>
      <c r="D25" s="172">
        <f>'[1]Приложение 9 СТС'!$S$23</f>
        <v>0</v>
      </c>
      <c r="E25" s="172">
        <f>'[1]Приложение 9 СТС'!$T$23</f>
        <v>39.801594349189578</v>
      </c>
      <c r="F25" s="64"/>
      <c r="G25" s="145"/>
      <c r="H25" s="172">
        <f t="shared" si="1"/>
        <v>0</v>
      </c>
      <c r="I25" s="64">
        <f t="shared" si="2"/>
        <v>39.801594349189578</v>
      </c>
      <c r="J25" s="64"/>
      <c r="K25" s="64"/>
      <c r="L25" s="134"/>
    </row>
    <row r="26" spans="1:12" ht="69" customHeight="1" x14ac:dyDescent="0.2">
      <c r="A26" s="120" t="s">
        <v>202</v>
      </c>
      <c r="B26" s="63" t="s">
        <v>120</v>
      </c>
      <c r="C26" s="28" t="s">
        <v>38</v>
      </c>
      <c r="D26" s="172">
        <f>'[1]Приложение 9 СТС'!$S$24</f>
        <v>0</v>
      </c>
      <c r="E26" s="172">
        <f>'[1]Приложение 9 СТС'!$T$24</f>
        <v>0</v>
      </c>
      <c r="F26" s="64"/>
      <c r="G26" s="145"/>
      <c r="H26" s="172">
        <f t="shared" si="1"/>
        <v>0</v>
      </c>
      <c r="I26" s="172">
        <f t="shared" si="2"/>
        <v>0</v>
      </c>
      <c r="J26" s="64"/>
      <c r="K26" s="64"/>
      <c r="L26" s="134"/>
    </row>
    <row r="27" spans="1:12" ht="78.75" x14ac:dyDescent="0.2">
      <c r="A27" s="120" t="s">
        <v>203</v>
      </c>
      <c r="B27" s="63" t="s">
        <v>118</v>
      </c>
      <c r="C27" s="28" t="s">
        <v>38</v>
      </c>
      <c r="D27" s="172">
        <f>'[1]Приложение 9 СТС'!$S$25</f>
        <v>0</v>
      </c>
      <c r="E27" s="172">
        <f>'[1]Приложение 9 СТС'!$T$25</f>
        <v>61.848337354695978</v>
      </c>
      <c r="F27" s="64"/>
      <c r="G27" s="145"/>
      <c r="H27" s="173">
        <f t="shared" si="1"/>
        <v>0</v>
      </c>
      <c r="I27" s="64">
        <f t="shared" si="2"/>
        <v>61.848337354695978</v>
      </c>
      <c r="J27" s="64"/>
      <c r="K27" s="64"/>
      <c r="L27" s="134"/>
    </row>
    <row r="28" spans="1:12" ht="35.25" customHeight="1" x14ac:dyDescent="0.2">
      <c r="A28" s="120"/>
      <c r="B28" s="31" t="s">
        <v>58</v>
      </c>
      <c r="C28" s="28" t="s">
        <v>38</v>
      </c>
      <c r="D28" s="171">
        <f t="shared" ref="D28:E28" si="3">SUM(D29:D32)</f>
        <v>0</v>
      </c>
      <c r="E28" s="171">
        <f t="shared" si="3"/>
        <v>161.34768676644444</v>
      </c>
      <c r="F28" s="48">
        <f>SUM(F29:F32)</f>
        <v>48.776049823670832</v>
      </c>
      <c r="G28" s="174">
        <f t="shared" ref="G28" si="4">SUM(G29:G32)</f>
        <v>0</v>
      </c>
      <c r="H28" s="175">
        <f t="shared" si="1"/>
        <v>0</v>
      </c>
      <c r="I28" s="176">
        <f t="shared" si="2"/>
        <v>161.34768676644444</v>
      </c>
      <c r="J28" s="128"/>
      <c r="K28" s="176"/>
      <c r="L28" s="133"/>
    </row>
    <row r="29" spans="1:12" ht="50.25" customHeight="1" x14ac:dyDescent="0.2">
      <c r="A29" s="120" t="s">
        <v>198</v>
      </c>
      <c r="B29" s="61" t="s">
        <v>117</v>
      </c>
      <c r="C29" s="28" t="s">
        <v>38</v>
      </c>
      <c r="D29" s="172">
        <f>'[1]Приложение 9 СТС'!$S$27</f>
        <v>0</v>
      </c>
      <c r="E29" s="172">
        <f>'[1]Приложение 9 СТС'!$T$27</f>
        <v>58.71685104065417</v>
      </c>
      <c r="F29" s="172">
        <f>'[1]Приложение 9 СТС'!$U$27</f>
        <v>17.704020238015424</v>
      </c>
      <c r="G29" s="202">
        <f>'[1]Приложение 9 СТС'!$V$27</f>
        <v>0</v>
      </c>
      <c r="H29" s="173">
        <f t="shared" si="1"/>
        <v>0</v>
      </c>
      <c r="I29" s="173">
        <f t="shared" si="2"/>
        <v>58.71685104065417</v>
      </c>
      <c r="J29" s="140"/>
      <c r="K29" s="173"/>
      <c r="L29" s="134"/>
    </row>
    <row r="30" spans="1:12" ht="41.25" customHeight="1" x14ac:dyDescent="0.2">
      <c r="A30" s="120" t="s">
        <v>200</v>
      </c>
      <c r="B30" s="63" t="s">
        <v>119</v>
      </c>
      <c r="C30" s="28" t="s">
        <v>38</v>
      </c>
      <c r="D30" s="172">
        <f>'[1]Приложение 9 СТС'!$S$28</f>
        <v>0</v>
      </c>
      <c r="E30" s="172">
        <f>'[1]Приложение 9 СТС'!$T$28</f>
        <v>52.945914773116513</v>
      </c>
      <c r="F30" s="172">
        <f>'[1]Приложение 9 СТС'!$U$28</f>
        <v>15.963995514924525</v>
      </c>
      <c r="G30" s="202">
        <f>'[1]Приложение 9 СТС'!$V$28</f>
        <v>0</v>
      </c>
      <c r="H30" s="173">
        <f t="shared" si="1"/>
        <v>0</v>
      </c>
      <c r="I30" s="173">
        <f t="shared" si="2"/>
        <v>52.945914773116513</v>
      </c>
      <c r="J30" s="140"/>
      <c r="K30" s="173"/>
      <c r="L30" s="134"/>
    </row>
    <row r="31" spans="1:12" ht="69" customHeight="1" x14ac:dyDescent="0.2">
      <c r="A31" s="120" t="s">
        <v>202</v>
      </c>
      <c r="B31" s="63" t="s">
        <v>120</v>
      </c>
      <c r="C31" s="28" t="s">
        <v>38</v>
      </c>
      <c r="D31" s="172">
        <f>'[1]Приложение 9 СТС'!$S$29</f>
        <v>0</v>
      </c>
      <c r="E31" s="172">
        <f>'[1]Приложение 9 СТС'!$T$29</f>
        <v>12.658713423650505</v>
      </c>
      <c r="F31" s="172">
        <f>'[1]Приложение 9 СТС'!$U$29</f>
        <v>3.9440714975859925</v>
      </c>
      <c r="G31" s="202">
        <f>'[1]Приложение 9 СТС'!$V$29</f>
        <v>0</v>
      </c>
      <c r="H31" s="173">
        <f t="shared" si="1"/>
        <v>0</v>
      </c>
      <c r="I31" s="173">
        <f t="shared" si="2"/>
        <v>12.658713423650505</v>
      </c>
      <c r="J31" s="140"/>
      <c r="K31" s="173"/>
      <c r="L31" s="134"/>
    </row>
    <row r="32" spans="1:12" ht="77.25" customHeight="1" x14ac:dyDescent="0.2">
      <c r="A32" s="120" t="s">
        <v>203</v>
      </c>
      <c r="B32" s="63" t="s">
        <v>118</v>
      </c>
      <c r="C32" s="28" t="s">
        <v>38</v>
      </c>
      <c r="D32" s="172">
        <f>'[1]Приложение 9 СТС'!$S$30</f>
        <v>0</v>
      </c>
      <c r="E32" s="172">
        <f>'[1]Приложение 9 СТС'!$T$30</f>
        <v>37.026207529023239</v>
      </c>
      <c r="F32" s="172">
        <f>'[1]Приложение 9 СТС'!$U$30</f>
        <v>11.163962573144886</v>
      </c>
      <c r="G32" s="202">
        <f>'[1]Приложение 9 СТС'!$V$30</f>
        <v>0</v>
      </c>
      <c r="H32" s="173">
        <f t="shared" si="1"/>
        <v>0</v>
      </c>
      <c r="I32" s="173">
        <f t="shared" si="2"/>
        <v>37.026207529023239</v>
      </c>
      <c r="J32" s="140"/>
      <c r="K32" s="173"/>
      <c r="L32" s="134"/>
    </row>
    <row r="33" spans="1:12" ht="49.5" customHeight="1" x14ac:dyDescent="0.2">
      <c r="A33" s="306" t="s">
        <v>204</v>
      </c>
      <c r="B33" s="301" t="s">
        <v>220</v>
      </c>
      <c r="C33" s="302"/>
      <c r="D33" s="302"/>
      <c r="E33" s="302"/>
      <c r="F33" s="302"/>
      <c r="G33" s="302"/>
      <c r="H33" s="303"/>
      <c r="I33" s="303"/>
      <c r="J33" s="303"/>
      <c r="K33" s="304"/>
      <c r="L33" s="136"/>
    </row>
    <row r="34" spans="1:12" ht="42.75" customHeight="1" x14ac:dyDescent="0.2">
      <c r="A34" s="307"/>
      <c r="B34" s="34" t="s">
        <v>59</v>
      </c>
      <c r="C34" s="35"/>
      <c r="D34" s="36"/>
      <c r="E34" s="36"/>
      <c r="F34" s="36"/>
      <c r="G34" s="148"/>
      <c r="H34" s="157"/>
      <c r="I34" s="36"/>
      <c r="J34" s="36"/>
      <c r="K34" s="37"/>
      <c r="L34" s="137"/>
    </row>
    <row r="35" spans="1:12" ht="15.75" x14ac:dyDescent="0.2">
      <c r="A35" s="307"/>
      <c r="B35" s="65" t="s">
        <v>86</v>
      </c>
      <c r="C35" s="38" t="s">
        <v>60</v>
      </c>
      <c r="D35" s="152"/>
      <c r="E35" s="152"/>
      <c r="F35" s="40"/>
      <c r="G35" s="149"/>
      <c r="H35" s="158"/>
      <c r="I35" s="152"/>
      <c r="J35" s="39"/>
      <c r="K35" s="40"/>
      <c r="L35" s="137"/>
    </row>
    <row r="36" spans="1:12" ht="15.75" x14ac:dyDescent="0.2">
      <c r="A36" s="307"/>
      <c r="B36" s="66" t="s">
        <v>87</v>
      </c>
      <c r="C36" s="41" t="s">
        <v>60</v>
      </c>
      <c r="D36" s="154">
        <f>'[1]Приложение 9 СТС'!$S$34</f>
        <v>236303.33333333337</v>
      </c>
      <c r="E36" s="154">
        <f>'[1]Приложение 9 СТС'!$T$34</f>
        <v>264340.00000000006</v>
      </c>
      <c r="F36" s="43"/>
      <c r="G36" s="150"/>
      <c r="H36" s="159"/>
      <c r="I36" s="154"/>
      <c r="J36" s="42"/>
      <c r="K36" s="43"/>
      <c r="L36" s="137"/>
    </row>
    <row r="37" spans="1:12" ht="31.5" x14ac:dyDescent="0.2">
      <c r="A37" s="307"/>
      <c r="B37" s="34" t="s">
        <v>61</v>
      </c>
      <c r="C37" s="35"/>
      <c r="D37" s="36"/>
      <c r="E37" s="36"/>
      <c r="F37" s="37"/>
      <c r="G37" s="148"/>
      <c r="H37" s="157"/>
      <c r="I37" s="36"/>
      <c r="J37" s="36"/>
      <c r="K37" s="37"/>
      <c r="L37" s="137"/>
    </row>
    <row r="38" spans="1:12" ht="15.75" x14ac:dyDescent="0.2">
      <c r="A38" s="307"/>
      <c r="B38" s="65" t="s">
        <v>86</v>
      </c>
      <c r="C38" s="38" t="s">
        <v>60</v>
      </c>
      <c r="D38" s="152"/>
      <c r="E38" s="152"/>
      <c r="F38" s="40"/>
      <c r="G38" s="149"/>
      <c r="H38" s="158"/>
      <c r="I38" s="152"/>
      <c r="J38" s="152"/>
      <c r="K38" s="156"/>
      <c r="L38" s="137"/>
    </row>
    <row r="39" spans="1:12" ht="15.75" x14ac:dyDescent="0.2">
      <c r="A39" s="307"/>
      <c r="B39" s="66" t="s">
        <v>87</v>
      </c>
      <c r="C39" s="41" t="s">
        <v>60</v>
      </c>
      <c r="D39" s="154">
        <f>'[1]Приложение 9 СТС'!$S$58</f>
        <v>236303.33333333337</v>
      </c>
      <c r="E39" s="154">
        <f>'[1]Приложение 9 СТС'!$T$58</f>
        <v>264340.00000000006</v>
      </c>
      <c r="F39" s="43"/>
      <c r="G39" s="150"/>
      <c r="H39" s="159"/>
      <c r="I39" s="154"/>
      <c r="J39" s="33"/>
      <c r="K39" s="151"/>
      <c r="L39" s="137"/>
    </row>
    <row r="40" spans="1:12" ht="46.5" customHeight="1" x14ac:dyDescent="0.2">
      <c r="A40" s="307"/>
      <c r="B40" s="34" t="s">
        <v>62</v>
      </c>
      <c r="C40" s="35"/>
      <c r="D40" s="36"/>
      <c r="E40" s="36"/>
      <c r="F40" s="36"/>
      <c r="G40" s="148"/>
      <c r="H40" s="157"/>
      <c r="I40" s="36"/>
      <c r="J40" s="36"/>
      <c r="K40" s="37"/>
      <c r="L40" s="137"/>
    </row>
    <row r="41" spans="1:12" ht="15.75" x14ac:dyDescent="0.2">
      <c r="A41" s="307"/>
      <c r="B41" s="65" t="s">
        <v>86</v>
      </c>
      <c r="C41" s="38" t="s">
        <v>60</v>
      </c>
      <c r="D41" s="152"/>
      <c r="E41" s="152"/>
      <c r="F41" s="39"/>
      <c r="G41" s="149"/>
      <c r="H41" s="158"/>
      <c r="I41" s="152"/>
      <c r="J41" s="152"/>
      <c r="K41" s="156"/>
      <c r="L41" s="137"/>
    </row>
    <row r="42" spans="1:12" ht="15.75" x14ac:dyDescent="0.2">
      <c r="A42" s="307"/>
      <c r="B42" s="66" t="s">
        <v>87</v>
      </c>
      <c r="C42" s="41" t="s">
        <v>60</v>
      </c>
      <c r="D42" s="154">
        <f>'[1]Приложение 9 СТС'!$S$82</f>
        <v>236303.33333333337</v>
      </c>
      <c r="E42" s="154">
        <f>'[1]Приложение 9 СТС'!$T$82</f>
        <v>264340.00000000006</v>
      </c>
      <c r="F42" s="42"/>
      <c r="G42" s="150"/>
      <c r="H42" s="159"/>
      <c r="I42" s="154"/>
      <c r="J42" s="33"/>
      <c r="K42" s="151"/>
      <c r="L42" s="137"/>
    </row>
    <row r="43" spans="1:12" ht="46.5" customHeight="1" x14ac:dyDescent="0.2">
      <c r="A43" s="307"/>
      <c r="B43" s="34" t="s">
        <v>63</v>
      </c>
      <c r="C43" s="35"/>
      <c r="D43" s="36"/>
      <c r="E43" s="36"/>
      <c r="F43" s="36"/>
      <c r="G43" s="148"/>
      <c r="H43" s="157"/>
      <c r="I43" s="36"/>
      <c r="J43" s="36"/>
      <c r="K43" s="37"/>
      <c r="L43" s="137"/>
    </row>
    <row r="44" spans="1:12" ht="15.75" x14ac:dyDescent="0.2">
      <c r="A44" s="307"/>
      <c r="B44" s="65" t="s">
        <v>86</v>
      </c>
      <c r="C44" s="38" t="s">
        <v>60</v>
      </c>
      <c r="D44" s="152"/>
      <c r="E44" s="152"/>
      <c r="F44" s="39"/>
      <c r="G44" s="149"/>
      <c r="H44" s="158"/>
      <c r="I44" s="152"/>
      <c r="J44" s="152"/>
      <c r="K44" s="156"/>
      <c r="L44" s="137"/>
    </row>
    <row r="45" spans="1:12" ht="15.75" x14ac:dyDescent="0.2">
      <c r="A45" s="307"/>
      <c r="B45" s="66" t="s">
        <v>87</v>
      </c>
      <c r="C45" s="41" t="s">
        <v>60</v>
      </c>
      <c r="D45" s="154">
        <f>'[1]Приложение 9 СТС'!$S$106</f>
        <v>236303.33333333337</v>
      </c>
      <c r="E45" s="154">
        <f>'[1]Приложение 9 СТС'!$T$106</f>
        <v>264340.00000000006</v>
      </c>
      <c r="F45" s="42"/>
      <c r="G45" s="150"/>
      <c r="H45" s="159"/>
      <c r="I45" s="154"/>
      <c r="J45" s="33"/>
      <c r="K45" s="151"/>
      <c r="L45" s="137"/>
    </row>
    <row r="46" spans="1:12" ht="41.25" customHeight="1" x14ac:dyDescent="0.2">
      <c r="A46" s="307"/>
      <c r="B46" s="34" t="s">
        <v>80</v>
      </c>
      <c r="C46" s="35"/>
      <c r="D46" s="36"/>
      <c r="E46" s="36"/>
      <c r="F46" s="36"/>
      <c r="G46" s="148"/>
      <c r="H46" s="157"/>
      <c r="I46" s="36"/>
      <c r="J46" s="36"/>
      <c r="K46" s="37"/>
      <c r="L46" s="137"/>
    </row>
    <row r="47" spans="1:12" ht="15.75" x14ac:dyDescent="0.2">
      <c r="A47" s="307"/>
      <c r="B47" s="65" t="s">
        <v>86</v>
      </c>
      <c r="C47" s="155" t="s">
        <v>60</v>
      </c>
      <c r="D47" s="152"/>
      <c r="E47" s="152"/>
      <c r="F47" s="39"/>
      <c r="G47" s="149"/>
      <c r="H47" s="158"/>
      <c r="I47" s="152"/>
      <c r="J47" s="152"/>
      <c r="K47" s="156"/>
      <c r="L47" s="137"/>
    </row>
    <row r="48" spans="1:12" ht="15.75" x14ac:dyDescent="0.2">
      <c r="A48" s="308"/>
      <c r="B48" s="66" t="s">
        <v>87</v>
      </c>
      <c r="C48" s="75" t="s">
        <v>60</v>
      </c>
      <c r="D48" s="33">
        <f>'[1]Приложение 9 СТС'!$S$130</f>
        <v>236303.33333333337</v>
      </c>
      <c r="E48" s="33">
        <f>'[1]Приложение 9 СТС'!$T$130</f>
        <v>264340.00000000006</v>
      </c>
      <c r="F48" s="33">
        <f>'[1]Приложение 9 СТС'!$U$130</f>
        <v>583697.0625153149</v>
      </c>
      <c r="G48" s="150"/>
      <c r="H48" s="159"/>
      <c r="I48" s="154"/>
      <c r="J48" s="154"/>
      <c r="K48" s="151"/>
      <c r="L48" s="137"/>
    </row>
    <row r="49" spans="1:12" ht="48" customHeight="1" x14ac:dyDescent="0.2">
      <c r="A49" s="306" t="s">
        <v>205</v>
      </c>
      <c r="B49" s="301" t="s">
        <v>221</v>
      </c>
      <c r="C49" s="302"/>
      <c r="D49" s="302"/>
      <c r="E49" s="302"/>
      <c r="F49" s="302"/>
      <c r="G49" s="302"/>
      <c r="H49" s="303"/>
      <c r="I49" s="303"/>
      <c r="J49" s="303"/>
      <c r="K49" s="304"/>
      <c r="L49" s="138"/>
    </row>
    <row r="50" spans="1:12" ht="44.25" customHeight="1" x14ac:dyDescent="0.2">
      <c r="A50" s="307"/>
      <c r="B50" s="34" t="s">
        <v>64</v>
      </c>
      <c r="C50" s="35"/>
      <c r="D50" s="36"/>
      <c r="E50" s="36"/>
      <c r="F50" s="36"/>
      <c r="G50" s="148"/>
      <c r="H50" s="37"/>
      <c r="I50" s="36"/>
      <c r="J50" s="36"/>
      <c r="K50" s="36"/>
      <c r="L50" s="137"/>
    </row>
    <row r="51" spans="1:12" ht="15.75" x14ac:dyDescent="0.2">
      <c r="A51" s="307"/>
      <c r="B51" s="65" t="s">
        <v>86</v>
      </c>
      <c r="C51" s="38" t="s">
        <v>60</v>
      </c>
      <c r="D51" s="39"/>
      <c r="E51" s="39"/>
      <c r="F51" s="129"/>
      <c r="G51" s="161"/>
      <c r="H51" s="160"/>
      <c r="I51" s="153"/>
      <c r="J51" s="153"/>
      <c r="K51" s="153"/>
      <c r="L51" s="139"/>
    </row>
    <row r="52" spans="1:12" ht="15.75" x14ac:dyDescent="0.2">
      <c r="A52" s="307"/>
      <c r="B52" s="66" t="s">
        <v>87</v>
      </c>
      <c r="C52" s="38" t="s">
        <v>60</v>
      </c>
      <c r="D52" s="49"/>
      <c r="E52" s="49"/>
      <c r="F52" s="50"/>
      <c r="G52" s="162"/>
      <c r="H52" s="151"/>
      <c r="I52" s="33"/>
      <c r="J52" s="33"/>
      <c r="K52" s="33"/>
      <c r="L52" s="137"/>
    </row>
    <row r="53" spans="1:12" ht="42.75" customHeight="1" x14ac:dyDescent="0.2">
      <c r="A53" s="307"/>
      <c r="B53" s="34" t="s">
        <v>65</v>
      </c>
      <c r="C53" s="35"/>
      <c r="D53" s="36"/>
      <c r="E53" s="36"/>
      <c r="F53" s="36"/>
      <c r="G53" s="148"/>
      <c r="H53" s="37"/>
      <c r="I53" s="36"/>
      <c r="J53" s="36"/>
      <c r="K53" s="36"/>
      <c r="L53" s="137"/>
    </row>
    <row r="54" spans="1:12" ht="15.75" x14ac:dyDescent="0.2">
      <c r="A54" s="307"/>
      <c r="B54" s="65" t="s">
        <v>97</v>
      </c>
      <c r="C54" s="38" t="s">
        <v>60</v>
      </c>
      <c r="D54" s="39"/>
      <c r="E54" s="39"/>
      <c r="F54" s="40"/>
      <c r="G54" s="149"/>
      <c r="H54" s="156"/>
      <c r="I54" s="152"/>
      <c r="J54" s="152"/>
      <c r="K54" s="152"/>
      <c r="L54" s="137"/>
    </row>
    <row r="55" spans="1:12" ht="15.75" x14ac:dyDescent="0.2">
      <c r="A55" s="307"/>
      <c r="B55" s="66" t="s">
        <v>87</v>
      </c>
      <c r="C55" s="38" t="s">
        <v>60</v>
      </c>
      <c r="D55" s="49"/>
      <c r="E55" s="49">
        <f>'[1]Приложение 9 СТС'!$T$158</f>
        <v>452080</v>
      </c>
      <c r="F55" s="50"/>
      <c r="G55" s="162"/>
      <c r="H55" s="151"/>
      <c r="I55" s="33"/>
      <c r="J55" s="33"/>
      <c r="K55" s="33"/>
      <c r="L55" s="137"/>
    </row>
    <row r="56" spans="1:12" ht="39.75" customHeight="1" x14ac:dyDescent="0.2">
      <c r="A56" s="307"/>
      <c r="B56" s="34" t="s">
        <v>66</v>
      </c>
      <c r="C56" s="35"/>
      <c r="D56" s="36"/>
      <c r="E56" s="36"/>
      <c r="F56" s="36"/>
      <c r="G56" s="148"/>
      <c r="H56" s="37"/>
      <c r="I56" s="36"/>
      <c r="J56" s="36"/>
      <c r="K56" s="36"/>
      <c r="L56" s="137"/>
    </row>
    <row r="57" spans="1:12" ht="15.75" x14ac:dyDescent="0.2">
      <c r="A57" s="307"/>
      <c r="B57" s="65" t="s">
        <v>86</v>
      </c>
      <c r="C57" s="38" t="s">
        <v>60</v>
      </c>
      <c r="D57" s="39"/>
      <c r="E57" s="39"/>
      <c r="F57" s="39"/>
      <c r="G57" s="149"/>
      <c r="H57" s="156"/>
      <c r="I57" s="152"/>
      <c r="J57" s="152"/>
      <c r="K57" s="152"/>
      <c r="L57" s="137"/>
    </row>
    <row r="58" spans="1:12" ht="15.75" x14ac:dyDescent="0.2">
      <c r="A58" s="307"/>
      <c r="B58" s="66" t="s">
        <v>87</v>
      </c>
      <c r="C58" s="38" t="s">
        <v>60</v>
      </c>
      <c r="D58" s="49"/>
      <c r="E58" s="49">
        <f>'[1]Приложение 9 СТС'!$T$161</f>
        <v>452080</v>
      </c>
      <c r="F58" s="49"/>
      <c r="G58" s="162"/>
      <c r="H58" s="151"/>
      <c r="I58" s="33"/>
      <c r="J58" s="33"/>
      <c r="K58" s="33"/>
      <c r="L58" s="137"/>
    </row>
    <row r="59" spans="1:12" ht="39.75" customHeight="1" x14ac:dyDescent="0.2">
      <c r="A59" s="307"/>
      <c r="B59" s="34" t="s">
        <v>67</v>
      </c>
      <c r="C59" s="35"/>
      <c r="D59" s="36"/>
      <c r="E59" s="36"/>
      <c r="F59" s="36"/>
      <c r="G59" s="148"/>
      <c r="H59" s="37"/>
      <c r="I59" s="36"/>
      <c r="J59" s="36"/>
      <c r="K59" s="36"/>
      <c r="L59" s="137"/>
    </row>
    <row r="60" spans="1:12" ht="15.75" x14ac:dyDescent="0.2">
      <c r="A60" s="307"/>
      <c r="B60" s="65" t="s">
        <v>97</v>
      </c>
      <c r="C60" s="38" t="s">
        <v>60</v>
      </c>
      <c r="D60" s="39"/>
      <c r="E60" s="39"/>
      <c r="F60" s="39"/>
      <c r="G60" s="149"/>
      <c r="H60" s="156"/>
      <c r="I60" s="152"/>
      <c r="J60" s="152"/>
      <c r="K60" s="152"/>
      <c r="L60" s="137"/>
    </row>
    <row r="61" spans="1:12" ht="15.75" x14ac:dyDescent="0.2">
      <c r="A61" s="307"/>
      <c r="B61" s="66" t="s">
        <v>87</v>
      </c>
      <c r="C61" s="38" t="s">
        <v>60</v>
      </c>
      <c r="D61" s="49"/>
      <c r="E61" s="49">
        <f>'[1]Приложение 9 СТС'!$T$164</f>
        <v>452080</v>
      </c>
      <c r="F61" s="49"/>
      <c r="G61" s="162"/>
      <c r="H61" s="151"/>
      <c r="I61" s="33"/>
      <c r="J61" s="33"/>
      <c r="K61" s="33"/>
      <c r="L61" s="137"/>
    </row>
    <row r="62" spans="1:12" ht="39" customHeight="1" x14ac:dyDescent="0.2">
      <c r="A62" s="307"/>
      <c r="B62" s="34" t="s">
        <v>68</v>
      </c>
      <c r="C62" s="35"/>
      <c r="D62" s="36"/>
      <c r="E62" s="36"/>
      <c r="F62" s="36"/>
      <c r="G62" s="148"/>
      <c r="H62" s="37"/>
      <c r="I62" s="36"/>
      <c r="J62" s="36"/>
      <c r="K62" s="36"/>
      <c r="L62" s="137"/>
    </row>
    <row r="63" spans="1:12" ht="15.75" x14ac:dyDescent="0.2">
      <c r="A63" s="307"/>
      <c r="B63" s="65" t="s">
        <v>86</v>
      </c>
      <c r="C63" s="38" t="s">
        <v>60</v>
      </c>
      <c r="D63" s="39"/>
      <c r="E63" s="39"/>
      <c r="F63" s="39"/>
      <c r="G63" s="149"/>
      <c r="H63" s="156"/>
      <c r="I63" s="152"/>
      <c r="J63" s="152"/>
      <c r="K63" s="152"/>
      <c r="L63" s="137"/>
    </row>
    <row r="64" spans="1:12" ht="15.75" x14ac:dyDescent="0.2">
      <c r="A64" s="307"/>
      <c r="B64" s="66" t="s">
        <v>87</v>
      </c>
      <c r="C64" s="38" t="s">
        <v>60</v>
      </c>
      <c r="D64" s="49"/>
      <c r="E64" s="49">
        <f>'[1]Приложение 9 СТС'!$T$167</f>
        <v>452080</v>
      </c>
      <c r="F64" s="49"/>
      <c r="G64" s="150"/>
      <c r="H64" s="151"/>
      <c r="I64" s="33"/>
      <c r="J64" s="33"/>
      <c r="K64" s="33"/>
      <c r="L64" s="137"/>
    </row>
    <row r="65" spans="1:12" ht="45" customHeight="1" x14ac:dyDescent="0.2">
      <c r="A65" s="306" t="s">
        <v>206</v>
      </c>
      <c r="B65" s="301" t="s">
        <v>222</v>
      </c>
      <c r="C65" s="302"/>
      <c r="D65" s="302"/>
      <c r="E65" s="302"/>
      <c r="F65" s="302"/>
      <c r="G65" s="302"/>
      <c r="H65" s="303"/>
      <c r="I65" s="303"/>
      <c r="J65" s="303"/>
      <c r="K65" s="304"/>
      <c r="L65" s="138"/>
    </row>
    <row r="66" spans="1:12" ht="40.5" customHeight="1" x14ac:dyDescent="0.2">
      <c r="A66" s="307"/>
      <c r="B66" s="30" t="s">
        <v>96</v>
      </c>
      <c r="C66" s="28" t="s">
        <v>38</v>
      </c>
      <c r="D66" s="51"/>
      <c r="E66" s="51"/>
      <c r="F66" s="51"/>
      <c r="G66" s="163"/>
      <c r="H66" s="147"/>
      <c r="I66" s="51"/>
      <c r="J66" s="51"/>
      <c r="K66" s="51"/>
      <c r="L66" s="137"/>
    </row>
    <row r="67" spans="1:12" ht="40.5" customHeight="1" x14ac:dyDescent="0.2">
      <c r="A67" s="307"/>
      <c r="B67" s="30" t="s">
        <v>81</v>
      </c>
      <c r="C67" s="28" t="s">
        <v>38</v>
      </c>
      <c r="D67" s="51"/>
      <c r="E67" s="51"/>
      <c r="F67" s="51"/>
      <c r="G67" s="163"/>
      <c r="H67" s="147"/>
      <c r="I67" s="51"/>
      <c r="J67" s="51"/>
      <c r="K67" s="51"/>
      <c r="L67" s="137"/>
    </row>
    <row r="68" spans="1:12" ht="38.25" customHeight="1" x14ac:dyDescent="0.2">
      <c r="A68" s="307"/>
      <c r="B68" s="30" t="s">
        <v>69</v>
      </c>
      <c r="C68" s="28" t="s">
        <v>38</v>
      </c>
      <c r="D68" s="51"/>
      <c r="E68" s="51"/>
      <c r="F68" s="51"/>
      <c r="G68" s="163"/>
      <c r="H68" s="147"/>
      <c r="I68" s="51"/>
      <c r="J68" s="51"/>
      <c r="K68" s="51"/>
      <c r="L68" s="137"/>
    </row>
    <row r="69" spans="1:12" ht="55.5" customHeight="1" x14ac:dyDescent="0.2">
      <c r="A69" s="307"/>
      <c r="B69" s="301" t="s">
        <v>223</v>
      </c>
      <c r="C69" s="302"/>
      <c r="D69" s="302"/>
      <c r="E69" s="302"/>
      <c r="F69" s="302"/>
      <c r="G69" s="302"/>
      <c r="H69" s="303"/>
      <c r="I69" s="303"/>
      <c r="J69" s="303"/>
      <c r="K69" s="304"/>
      <c r="L69" s="139"/>
    </row>
    <row r="70" spans="1:12" ht="36" customHeight="1" x14ac:dyDescent="0.2">
      <c r="A70" s="307"/>
      <c r="B70" s="30" t="s">
        <v>70</v>
      </c>
      <c r="C70" s="28" t="s">
        <v>38</v>
      </c>
      <c r="D70" s="70"/>
      <c r="E70" s="70"/>
      <c r="F70" s="51"/>
      <c r="G70" s="163"/>
      <c r="H70" s="147"/>
      <c r="I70" s="51"/>
      <c r="J70" s="51"/>
      <c r="K70" s="51"/>
      <c r="L70" s="137"/>
    </row>
    <row r="71" spans="1:12" ht="36" customHeight="1" x14ac:dyDescent="0.2">
      <c r="A71" s="307"/>
      <c r="B71" s="30" t="s">
        <v>245</v>
      </c>
      <c r="C71" s="28"/>
      <c r="D71" s="285">
        <f>'[1]Приложение 9 СТС'!$S$173</f>
        <v>13325.066525759999</v>
      </c>
      <c r="E71" s="286"/>
      <c r="F71" s="51"/>
      <c r="G71" s="163"/>
      <c r="H71" s="285"/>
      <c r="I71" s="286"/>
      <c r="J71" s="177"/>
      <c r="K71" s="178"/>
    </row>
    <row r="72" spans="1:12" ht="36" customHeight="1" x14ac:dyDescent="0.2">
      <c r="A72" s="307"/>
      <c r="B72" s="30" t="s">
        <v>246</v>
      </c>
      <c r="C72" s="28"/>
      <c r="D72" s="285">
        <f>'[1]Приложение 9 СТС'!$S$175</f>
        <v>13325.066525759999</v>
      </c>
      <c r="E72" s="286"/>
      <c r="F72" s="51"/>
      <c r="G72" s="163"/>
      <c r="H72" s="285"/>
      <c r="I72" s="286"/>
      <c r="J72" s="177"/>
      <c r="K72" s="178"/>
    </row>
    <row r="73" spans="1:12" ht="36" customHeight="1" x14ac:dyDescent="0.2">
      <c r="A73" s="307"/>
      <c r="B73" s="30" t="s">
        <v>247</v>
      </c>
      <c r="C73" s="28"/>
      <c r="D73" s="285">
        <f>'[1]Приложение 9 СТС'!$S$174</f>
        <v>13325.066525759999</v>
      </c>
      <c r="E73" s="286"/>
      <c r="F73" s="51"/>
      <c r="G73" s="163"/>
      <c r="H73" s="285"/>
      <c r="I73" s="286"/>
      <c r="J73" s="177"/>
      <c r="K73" s="178"/>
    </row>
    <row r="74" spans="1:12" ht="36" customHeight="1" x14ac:dyDescent="0.2">
      <c r="A74" s="307"/>
      <c r="B74" s="30" t="s">
        <v>248</v>
      </c>
      <c r="C74" s="28"/>
      <c r="D74" s="285">
        <f>'[1]Приложение 9 СТС'!$S$176</f>
        <v>1745.1515151515159</v>
      </c>
      <c r="E74" s="286"/>
      <c r="F74" s="51"/>
      <c r="G74" s="163"/>
      <c r="H74" s="285"/>
      <c r="I74" s="286"/>
      <c r="J74" s="177"/>
      <c r="K74" s="178"/>
    </row>
    <row r="75" spans="1:12" ht="36" customHeight="1" x14ac:dyDescent="0.2">
      <c r="A75" s="307"/>
      <c r="B75" s="30" t="s">
        <v>249</v>
      </c>
      <c r="C75" s="28"/>
      <c r="D75" s="285">
        <f>'[1]Приложение 9 СТС'!$S$177</f>
        <v>2550</v>
      </c>
      <c r="E75" s="286"/>
      <c r="F75" s="51"/>
      <c r="G75" s="163"/>
      <c r="H75" s="285"/>
      <c r="I75" s="286"/>
      <c r="J75" s="177"/>
      <c r="K75" s="178"/>
    </row>
    <row r="76" spans="1:12" ht="38.25" customHeight="1" x14ac:dyDescent="0.2">
      <c r="A76" s="307"/>
      <c r="B76" s="30" t="s">
        <v>71</v>
      </c>
      <c r="C76" s="28" t="s">
        <v>38</v>
      </c>
      <c r="D76" s="70"/>
      <c r="E76" s="70"/>
      <c r="F76" s="51"/>
      <c r="G76" s="163"/>
      <c r="H76" s="147"/>
      <c r="I76" s="51"/>
      <c r="J76" s="51"/>
      <c r="K76" s="51"/>
      <c r="L76" s="137"/>
    </row>
    <row r="77" spans="1:12" ht="36" customHeight="1" x14ac:dyDescent="0.2">
      <c r="A77" s="307"/>
      <c r="B77" s="30" t="s">
        <v>245</v>
      </c>
      <c r="C77" s="28"/>
      <c r="D77" s="285">
        <f>'[1]Приложение 9 СТС'!$S$179</f>
        <v>13325.066525759999</v>
      </c>
      <c r="E77" s="286"/>
      <c r="F77" s="51"/>
      <c r="G77" s="163"/>
      <c r="H77" s="285"/>
      <c r="I77" s="286"/>
      <c r="J77" s="177"/>
      <c r="K77" s="178"/>
    </row>
    <row r="78" spans="1:12" ht="36" customHeight="1" x14ac:dyDescent="0.2">
      <c r="A78" s="307"/>
      <c r="B78" s="30" t="s">
        <v>246</v>
      </c>
      <c r="C78" s="28"/>
      <c r="D78" s="285">
        <f>'[1]Приложение 9 СТС'!$S$181</f>
        <v>13325.066525759999</v>
      </c>
      <c r="E78" s="286"/>
      <c r="F78" s="51"/>
      <c r="G78" s="163"/>
      <c r="H78" s="285"/>
      <c r="I78" s="286"/>
      <c r="J78" s="177"/>
      <c r="K78" s="178"/>
    </row>
    <row r="79" spans="1:12" ht="36" customHeight="1" x14ac:dyDescent="0.2">
      <c r="A79" s="307"/>
      <c r="B79" s="30" t="s">
        <v>247</v>
      </c>
      <c r="C79" s="28"/>
      <c r="D79" s="285">
        <f>'[1]Приложение 9 СТС'!$S$180</f>
        <v>13325.066525759999</v>
      </c>
      <c r="E79" s="286"/>
      <c r="F79" s="51"/>
      <c r="G79" s="163"/>
      <c r="H79" s="285"/>
      <c r="I79" s="286"/>
      <c r="J79" s="177"/>
      <c r="K79" s="178"/>
    </row>
    <row r="80" spans="1:12" ht="36" customHeight="1" x14ac:dyDescent="0.2">
      <c r="A80" s="307"/>
      <c r="B80" s="30" t="s">
        <v>248</v>
      </c>
      <c r="C80" s="28"/>
      <c r="D80" s="285">
        <f>'[1]Приложение 9 СТС'!$S$182</f>
        <v>1745.1515151515159</v>
      </c>
      <c r="E80" s="286"/>
      <c r="F80" s="51"/>
      <c r="G80" s="163"/>
      <c r="H80" s="285"/>
      <c r="I80" s="286"/>
      <c r="J80" s="177"/>
      <c r="K80" s="178"/>
    </row>
    <row r="81" spans="1:12" ht="36" customHeight="1" x14ac:dyDescent="0.2">
      <c r="A81" s="307"/>
      <c r="B81" s="30" t="s">
        <v>249</v>
      </c>
      <c r="C81" s="28"/>
      <c r="D81" s="285">
        <f>'[1]Приложение 9 СТС'!$S$183</f>
        <v>2550</v>
      </c>
      <c r="E81" s="286"/>
      <c r="F81" s="51"/>
      <c r="G81" s="163"/>
      <c r="H81" s="285"/>
      <c r="I81" s="286"/>
      <c r="J81" s="177"/>
      <c r="K81" s="178"/>
    </row>
    <row r="82" spans="1:12" ht="33.75" customHeight="1" x14ac:dyDescent="0.2">
      <c r="A82" s="307"/>
      <c r="B82" s="30" t="s">
        <v>72</v>
      </c>
      <c r="C82" s="28" t="s">
        <v>38</v>
      </c>
      <c r="D82" s="70"/>
      <c r="E82" s="70"/>
      <c r="F82" s="33"/>
      <c r="G82" s="164"/>
      <c r="H82" s="147"/>
      <c r="I82" s="51"/>
      <c r="J82" s="51"/>
      <c r="K82" s="51"/>
      <c r="L82" s="137"/>
    </row>
    <row r="83" spans="1:12" ht="36" customHeight="1" x14ac:dyDescent="0.2">
      <c r="A83" s="307"/>
      <c r="B83" s="30" t="s">
        <v>245</v>
      </c>
      <c r="C83" s="28"/>
      <c r="D83" s="285">
        <f>'[1]Приложение 9 СТС'!$S$185</f>
        <v>13325.066525759999</v>
      </c>
      <c r="E83" s="286"/>
      <c r="F83" s="51"/>
      <c r="G83" s="163"/>
      <c r="H83" s="285"/>
      <c r="I83" s="286"/>
      <c r="J83" s="177"/>
      <c r="K83" s="178"/>
    </row>
    <row r="84" spans="1:12" ht="36" customHeight="1" x14ac:dyDescent="0.2">
      <c r="A84" s="307"/>
      <c r="B84" s="30" t="s">
        <v>246</v>
      </c>
      <c r="C84" s="28"/>
      <c r="D84" s="285">
        <f>'[1]Приложение 9 СТС'!$S$187</f>
        <v>13325.066525759999</v>
      </c>
      <c r="E84" s="286"/>
      <c r="F84" s="51"/>
      <c r="G84" s="163"/>
      <c r="H84" s="285"/>
      <c r="I84" s="286"/>
      <c r="J84" s="177"/>
      <c r="K84" s="178"/>
    </row>
    <row r="85" spans="1:12" ht="36" customHeight="1" x14ac:dyDescent="0.2">
      <c r="A85" s="307"/>
      <c r="B85" s="30" t="s">
        <v>247</v>
      </c>
      <c r="C85" s="28"/>
      <c r="D85" s="285">
        <f>'[1]Приложение 9 СТС'!$S$186</f>
        <v>13325.066525759999</v>
      </c>
      <c r="E85" s="286"/>
      <c r="F85" s="51"/>
      <c r="G85" s="163"/>
      <c r="H85" s="285"/>
      <c r="I85" s="286"/>
      <c r="J85" s="177"/>
      <c r="K85" s="178"/>
    </row>
    <row r="86" spans="1:12" ht="36" customHeight="1" x14ac:dyDescent="0.2">
      <c r="A86" s="307"/>
      <c r="B86" s="30" t="s">
        <v>248</v>
      </c>
      <c r="C86" s="28"/>
      <c r="D86" s="285">
        <f>'[1]Приложение 9 СТС'!$S$188</f>
        <v>1745.1515151515159</v>
      </c>
      <c r="E86" s="286"/>
      <c r="F86" s="51"/>
      <c r="G86" s="163"/>
      <c r="H86" s="285"/>
      <c r="I86" s="286"/>
      <c r="J86" s="177"/>
      <c r="K86" s="178"/>
    </row>
    <row r="87" spans="1:12" ht="36" customHeight="1" x14ac:dyDescent="0.2">
      <c r="A87" s="307"/>
      <c r="B87" s="30" t="s">
        <v>249</v>
      </c>
      <c r="C87" s="28"/>
      <c r="D87" s="285">
        <f>'[1]Приложение 9 СТС'!$S$189</f>
        <v>2550</v>
      </c>
      <c r="E87" s="286"/>
      <c r="F87" s="51"/>
      <c r="G87" s="163"/>
      <c r="H87" s="285"/>
      <c r="I87" s="286"/>
      <c r="J87" s="177"/>
      <c r="K87" s="178"/>
    </row>
    <row r="88" spans="1:12" ht="32.25" customHeight="1" x14ac:dyDescent="0.2">
      <c r="A88" s="307"/>
      <c r="B88" s="30" t="s">
        <v>73</v>
      </c>
      <c r="C88" s="28" t="s">
        <v>38</v>
      </c>
      <c r="D88" s="33"/>
      <c r="E88" s="57"/>
      <c r="F88" s="51"/>
      <c r="G88" s="163"/>
      <c r="H88" s="147"/>
      <c r="I88" s="51"/>
      <c r="J88" s="51"/>
      <c r="K88" s="51"/>
      <c r="L88" s="137"/>
    </row>
    <row r="89" spans="1:12" ht="32.25" customHeight="1" x14ac:dyDescent="0.2">
      <c r="A89" s="307"/>
      <c r="B89" s="30" t="s">
        <v>74</v>
      </c>
      <c r="C89" s="28" t="s">
        <v>38</v>
      </c>
      <c r="D89" s="33"/>
      <c r="E89" s="57"/>
      <c r="F89" s="51"/>
      <c r="G89" s="163"/>
      <c r="H89" s="147"/>
      <c r="I89" s="51"/>
      <c r="J89" s="51"/>
      <c r="K89" s="51"/>
      <c r="L89" s="137"/>
    </row>
    <row r="90" spans="1:12" ht="32.25" customHeight="1" x14ac:dyDescent="0.2">
      <c r="A90" s="307"/>
      <c r="B90" s="30" t="s">
        <v>75</v>
      </c>
      <c r="C90" s="28" t="s">
        <v>38</v>
      </c>
      <c r="D90" s="33"/>
      <c r="E90" s="57"/>
      <c r="F90" s="51"/>
      <c r="G90" s="163"/>
      <c r="H90" s="147"/>
      <c r="I90" s="51"/>
      <c r="J90" s="51"/>
      <c r="K90" s="51"/>
      <c r="L90" s="137"/>
    </row>
    <row r="91" spans="1:12" ht="32.25" customHeight="1" x14ac:dyDescent="0.2">
      <c r="A91" s="308"/>
      <c r="B91" s="30" t="s">
        <v>76</v>
      </c>
      <c r="C91" s="28" t="s">
        <v>38</v>
      </c>
      <c r="D91" s="33"/>
      <c r="E91" s="57"/>
      <c r="F91" s="51"/>
      <c r="G91" s="163"/>
      <c r="H91" s="147"/>
      <c r="I91" s="51"/>
      <c r="J91" s="51"/>
      <c r="K91" s="51"/>
      <c r="L91" s="137"/>
    </row>
    <row r="92" spans="1:12" ht="15" customHeight="1" x14ac:dyDescent="0.2">
      <c r="A92" s="317"/>
      <c r="B92" s="317"/>
      <c r="C92" s="317"/>
      <c r="D92" s="317"/>
      <c r="E92" s="317"/>
      <c r="F92" s="317"/>
      <c r="G92" s="317"/>
    </row>
    <row r="93" spans="1:12" x14ac:dyDescent="0.2">
      <c r="A93" s="318"/>
      <c r="B93" s="318"/>
      <c r="C93" s="318"/>
      <c r="D93" s="318"/>
      <c r="E93" s="318"/>
      <c r="F93" s="318"/>
      <c r="G93" s="318"/>
    </row>
    <row r="94" spans="1:12" ht="37.5" customHeight="1" x14ac:dyDescent="0.25">
      <c r="A94" s="121" t="s">
        <v>166</v>
      </c>
      <c r="B94" s="310" t="s">
        <v>207</v>
      </c>
      <c r="C94" s="310"/>
      <c r="D94" s="310"/>
      <c r="E94" s="310"/>
      <c r="F94" s="310"/>
      <c r="G94" s="310"/>
      <c r="H94" s="310"/>
      <c r="I94" s="314"/>
      <c r="J94" s="314"/>
      <c r="K94" s="314"/>
      <c r="L94" s="126"/>
    </row>
    <row r="95" spans="1:12" ht="52.5" customHeight="1" x14ac:dyDescent="0.25">
      <c r="A95" s="121" t="s">
        <v>167</v>
      </c>
      <c r="B95" s="310" t="s">
        <v>210</v>
      </c>
      <c r="C95" s="310"/>
      <c r="D95" s="310"/>
      <c r="E95" s="310"/>
      <c r="F95" s="310"/>
      <c r="G95" s="310"/>
      <c r="H95" s="310"/>
      <c r="I95" s="311"/>
      <c r="J95" s="311"/>
      <c r="K95" s="311"/>
      <c r="L95" s="26"/>
    </row>
    <row r="96" spans="1:12" ht="34.5" customHeight="1" x14ac:dyDescent="0.25">
      <c r="A96" s="121" t="s">
        <v>213</v>
      </c>
      <c r="B96" s="310" t="s">
        <v>219</v>
      </c>
      <c r="C96" s="310"/>
      <c r="D96" s="310"/>
      <c r="E96" s="310"/>
      <c r="F96" s="310"/>
      <c r="G96" s="310"/>
      <c r="H96" s="310"/>
      <c r="I96" s="311"/>
      <c r="J96" s="311"/>
      <c r="K96" s="311"/>
      <c r="L96" s="26"/>
    </row>
    <row r="97" spans="1:12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</sheetData>
  <mergeCells count="65">
    <mergeCell ref="D86:E86"/>
    <mergeCell ref="H86:I86"/>
    <mergeCell ref="D87:E87"/>
    <mergeCell ref="H87:I87"/>
    <mergeCell ref="D83:E83"/>
    <mergeCell ref="H83:I83"/>
    <mergeCell ref="D84:E84"/>
    <mergeCell ref="H84:I84"/>
    <mergeCell ref="D85:E85"/>
    <mergeCell ref="H85:I85"/>
    <mergeCell ref="B96:K96"/>
    <mergeCell ref="B69:K69"/>
    <mergeCell ref="A5:K5"/>
    <mergeCell ref="A6:K6"/>
    <mergeCell ref="A7:K7"/>
    <mergeCell ref="B94:K94"/>
    <mergeCell ref="A65:A91"/>
    <mergeCell ref="B95:K95"/>
    <mergeCell ref="B12:K12"/>
    <mergeCell ref="H13:I13"/>
    <mergeCell ref="H14:I14"/>
    <mergeCell ref="H15:I15"/>
    <mergeCell ref="H17:I17"/>
    <mergeCell ref="B33:K33"/>
    <mergeCell ref="A92:G93"/>
    <mergeCell ref="A49:A64"/>
    <mergeCell ref="B65:K65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O12:P12"/>
    <mergeCell ref="M13:N13"/>
    <mergeCell ref="M12:N12"/>
    <mergeCell ref="A9:A11"/>
    <mergeCell ref="B9:B11"/>
    <mergeCell ref="H10:K10"/>
    <mergeCell ref="D9:K9"/>
    <mergeCell ref="D13:E13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7:E77"/>
    <mergeCell ref="H77:I77"/>
    <mergeCell ref="D81:E81"/>
    <mergeCell ref="H81:I81"/>
    <mergeCell ref="D78:E78"/>
    <mergeCell ref="H78:I78"/>
    <mergeCell ref="D79:E79"/>
    <mergeCell ref="H79:I79"/>
    <mergeCell ref="D80:E80"/>
    <mergeCell ref="H80:I80"/>
  </mergeCells>
  <printOptions horizontalCentered="1"/>
  <pageMargins left="0" right="0" top="0.31496062992125984" bottom="0.31496062992125984" header="0.31496062992125984" footer="0.31496062992125984"/>
  <pageSetup paperSize="9" scale="53" fitToHeight="2" orientation="portrait" r:id="rId1"/>
  <rowBreaks count="1" manualBreakCount="1">
    <brk id="3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  <pageSetUpPr fitToPage="1"/>
  </sheetPr>
  <dimension ref="A1:T177"/>
  <sheetViews>
    <sheetView showGridLines="0" view="pageBreakPreview" zoomScale="55" zoomScaleNormal="70" zoomScaleSheetLayoutView="55" workbookViewId="0">
      <selection activeCell="A6" sqref="A6:F6"/>
    </sheetView>
  </sheetViews>
  <sheetFormatPr defaultRowHeight="12.75" x14ac:dyDescent="0.2"/>
  <cols>
    <col min="1" max="1" width="6.5703125" style="7" customWidth="1"/>
    <col min="2" max="2" width="62.5703125" style="7" customWidth="1"/>
    <col min="3" max="3" width="18" style="7" customWidth="1"/>
    <col min="4" max="4" width="34.85546875" style="7" customWidth="1"/>
    <col min="5" max="5" width="40" style="7" customWidth="1"/>
    <col min="6" max="6" width="35.28515625" style="7" customWidth="1"/>
    <col min="7" max="8" width="9.140625" style="7"/>
    <col min="9" max="10" width="15.42578125" style="261" hidden="1" customWidth="1"/>
    <col min="11" max="16384" width="9.140625" style="7"/>
  </cols>
  <sheetData>
    <row r="1" spans="1:20" s="1" customFormat="1" ht="15.75" x14ac:dyDescent="0.25">
      <c r="A1" s="11"/>
      <c r="B1" s="3"/>
      <c r="D1" s="298" t="s">
        <v>229</v>
      </c>
      <c r="E1" s="298"/>
      <c r="F1" s="298"/>
      <c r="G1" s="58"/>
      <c r="I1" s="259"/>
      <c r="J1" s="259"/>
    </row>
    <row r="2" spans="1:20" s="1" customFormat="1" ht="28.5" customHeight="1" x14ac:dyDescent="0.25">
      <c r="A2" s="11"/>
      <c r="B2" s="3"/>
      <c r="E2" s="58"/>
      <c r="F2" s="298" t="s">
        <v>98</v>
      </c>
      <c r="G2" s="58"/>
      <c r="I2" s="259"/>
      <c r="J2" s="259"/>
    </row>
    <row r="3" spans="1:20" s="1" customFormat="1" ht="15.75" customHeight="1" x14ac:dyDescent="0.25">
      <c r="A3" s="11"/>
      <c r="B3" s="3"/>
      <c r="D3" s="79"/>
      <c r="E3" s="79"/>
      <c r="F3" s="298"/>
      <c r="I3" s="259"/>
      <c r="J3" s="259"/>
    </row>
    <row r="4" spans="1:20" s="6" customFormat="1" ht="18" x14ac:dyDescent="0.25">
      <c r="C4" s="7"/>
      <c r="I4" s="260"/>
      <c r="J4" s="260"/>
    </row>
    <row r="5" spans="1:20" ht="47.25" customHeight="1" x14ac:dyDescent="0.3">
      <c r="A5" s="322" t="s">
        <v>121</v>
      </c>
      <c r="B5" s="322"/>
      <c r="C5" s="322"/>
      <c r="D5" s="322"/>
      <c r="E5" s="322"/>
      <c r="F5" s="322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35.25" customHeight="1" x14ac:dyDescent="0.3">
      <c r="A6" s="322" t="s">
        <v>122</v>
      </c>
      <c r="B6" s="322"/>
      <c r="C6" s="322"/>
      <c r="D6" s="322"/>
      <c r="E6" s="322"/>
      <c r="F6" s="322"/>
      <c r="L6" s="16"/>
      <c r="M6" s="16"/>
      <c r="N6" s="16"/>
      <c r="O6" s="16"/>
      <c r="P6" s="16"/>
      <c r="Q6" s="16"/>
      <c r="R6" s="16"/>
      <c r="S6" s="16"/>
      <c r="T6" s="16"/>
    </row>
    <row r="7" spans="1:20" ht="20.25" x14ac:dyDescent="0.3">
      <c r="A7" s="10"/>
      <c r="B7" s="10"/>
      <c r="C7" s="10"/>
      <c r="D7" s="10"/>
      <c r="F7" s="47"/>
    </row>
    <row r="8" spans="1:20" ht="84" customHeight="1" x14ac:dyDescent="0.3">
      <c r="A8" s="80" t="s">
        <v>39</v>
      </c>
      <c r="B8" s="81" t="s">
        <v>40</v>
      </c>
      <c r="C8" s="80" t="s">
        <v>41</v>
      </c>
      <c r="D8" s="82" t="s">
        <v>186</v>
      </c>
      <c r="E8" s="83" t="s">
        <v>187</v>
      </c>
      <c r="F8" s="84" t="s">
        <v>188</v>
      </c>
      <c r="L8" s="59"/>
    </row>
    <row r="9" spans="1:20" ht="41.25" customHeight="1" x14ac:dyDescent="0.2">
      <c r="A9" s="85"/>
      <c r="B9" s="86" t="s">
        <v>17</v>
      </c>
      <c r="C9" s="85"/>
      <c r="D9" s="87">
        <f>D10+D24+D35+D135+D149+D160</f>
        <v>34988268.275039986</v>
      </c>
      <c r="E9" s="88" t="s">
        <v>43</v>
      </c>
      <c r="F9" s="88" t="s">
        <v>43</v>
      </c>
      <c r="I9" s="261">
        <f>'[2]Приложение 6 (кальк)'!$D$10</f>
        <v>61241539.790702432</v>
      </c>
      <c r="J9" s="261">
        <f>I9-D9</f>
        <v>26253271.515662447</v>
      </c>
    </row>
    <row r="10" spans="1:20" ht="38.25" customHeight="1" x14ac:dyDescent="0.2">
      <c r="A10" s="89">
        <v>1</v>
      </c>
      <c r="B10" s="86" t="s">
        <v>189</v>
      </c>
      <c r="C10" s="86"/>
      <c r="D10" s="87">
        <f>SUM(D11,D22)</f>
        <v>1457630.4562197034</v>
      </c>
      <c r="E10" s="87">
        <f>SUM(E11,E22)</f>
        <v>7608</v>
      </c>
      <c r="F10" s="90">
        <f>IF(ISERROR(D10/E10),"",D10/E10)</f>
        <v>191.59180549680644</v>
      </c>
      <c r="I10" s="261">
        <f>'[2]Приложение 6 (кальк)'!$D$12</f>
        <v>7356746.8676709831</v>
      </c>
    </row>
    <row r="11" spans="1:20" ht="18.75" x14ac:dyDescent="0.2">
      <c r="A11" s="89"/>
      <c r="B11" s="86" t="s">
        <v>115</v>
      </c>
      <c r="C11" s="86"/>
      <c r="D11" s="87">
        <f>SUM(D12:D21)</f>
        <v>1457630.4562197034</v>
      </c>
      <c r="E11" s="87">
        <f>SUM(E12:E21)</f>
        <v>7608</v>
      </c>
      <c r="F11" s="90">
        <f>IF(ISERROR(D11/E11),"",D11/E11)</f>
        <v>191.59180549680644</v>
      </c>
    </row>
    <row r="12" spans="1:20" ht="37.5" x14ac:dyDescent="0.2">
      <c r="A12" s="85"/>
      <c r="B12" s="91" t="s">
        <v>208</v>
      </c>
      <c r="C12" s="92"/>
      <c r="D12" s="93">
        <f>'[1]Приложение 6 (кальк)'!D14</f>
        <v>393487.39353067521</v>
      </c>
      <c r="E12" s="93">
        <f>'[1]Приложение 6 (кальк)'!E14</f>
        <v>77</v>
      </c>
      <c r="F12" s="88">
        <f t="shared" ref="F12:F75" si="0">IF(ISERROR(D12/E12),"",D12/E12)</f>
        <v>5110.2258900087691</v>
      </c>
    </row>
    <row r="13" spans="1:20" ht="34.5" customHeight="1" x14ac:dyDescent="0.2">
      <c r="A13" s="85"/>
      <c r="B13" s="94" t="s">
        <v>50</v>
      </c>
      <c r="C13" s="92">
        <v>0.4</v>
      </c>
      <c r="D13" s="93">
        <f>'[1]Приложение 6 (кальк)'!D15</f>
        <v>516452.20400901098</v>
      </c>
      <c r="E13" s="93">
        <f>'[1]Приложение 6 (кальк)'!E15</f>
        <v>880</v>
      </c>
      <c r="F13" s="88">
        <f t="shared" si="0"/>
        <v>586.87750455569426</v>
      </c>
    </row>
    <row r="14" spans="1:20" ht="34.5" customHeight="1" x14ac:dyDescent="0.2">
      <c r="A14" s="85"/>
      <c r="B14" s="94" t="s">
        <v>51</v>
      </c>
      <c r="C14" s="95" t="s">
        <v>15</v>
      </c>
      <c r="D14" s="93">
        <f>'[1]Приложение 6 (кальк)'!D16</f>
        <v>342041.21418027376</v>
      </c>
      <c r="E14" s="93">
        <f>'[1]Приложение 6 (кальк)'!E16</f>
        <v>761</v>
      </c>
      <c r="F14" s="88">
        <f t="shared" si="0"/>
        <v>449.46283072309296</v>
      </c>
    </row>
    <row r="15" spans="1:20" ht="36.75" customHeight="1" x14ac:dyDescent="0.2">
      <c r="A15" s="85"/>
      <c r="B15" s="94" t="s">
        <v>52</v>
      </c>
      <c r="C15" s="92">
        <v>0.4</v>
      </c>
      <c r="D15" s="93">
        <f>'[1]Приложение 6 (кальк)'!D17</f>
        <v>0</v>
      </c>
      <c r="E15" s="93">
        <f>'[1]Приложение 6 (кальк)'!E17</f>
        <v>0</v>
      </c>
      <c r="F15" s="88" t="str">
        <f t="shared" si="0"/>
        <v/>
      </c>
    </row>
    <row r="16" spans="1:20" ht="32.25" customHeight="1" x14ac:dyDescent="0.2">
      <c r="A16" s="85"/>
      <c r="B16" s="94" t="s">
        <v>53</v>
      </c>
      <c r="C16" s="95" t="s">
        <v>15</v>
      </c>
      <c r="D16" s="93">
        <f>'[1]Приложение 6 (кальк)'!D18</f>
        <v>30379.844143390979</v>
      </c>
      <c r="E16" s="93">
        <f>'[1]Приложение 6 (кальк)'!E18</f>
        <v>600</v>
      </c>
      <c r="F16" s="88">
        <f t="shared" si="0"/>
        <v>50.633073572318295</v>
      </c>
    </row>
    <row r="17" spans="1:6" ht="33" customHeight="1" x14ac:dyDescent="0.2">
      <c r="A17" s="96"/>
      <c r="B17" s="91" t="s">
        <v>46</v>
      </c>
      <c r="C17" s="95" t="s">
        <v>15</v>
      </c>
      <c r="D17" s="93">
        <f>'[1]Приложение 6 (кальк)'!D19</f>
        <v>116846.5335709018</v>
      </c>
      <c r="E17" s="93">
        <f>'[1]Приложение 6 (кальк)'!E19</f>
        <v>1990</v>
      </c>
      <c r="F17" s="88">
        <f t="shared" si="0"/>
        <v>58.71685104065417</v>
      </c>
    </row>
    <row r="18" spans="1:6" ht="33" customHeight="1" x14ac:dyDescent="0.2">
      <c r="A18" s="96"/>
      <c r="B18" s="94" t="s">
        <v>53</v>
      </c>
      <c r="C18" s="95" t="s">
        <v>84</v>
      </c>
      <c r="D18" s="93">
        <f>'[1]Приложение 6 (кальк)'!D20</f>
        <v>0</v>
      </c>
      <c r="E18" s="93">
        <f>'[1]Приложение 6 (кальк)'!E20</f>
        <v>0</v>
      </c>
      <c r="F18" s="88" t="str">
        <f t="shared" si="0"/>
        <v/>
      </c>
    </row>
    <row r="19" spans="1:6" ht="33" customHeight="1" x14ac:dyDescent="0.2">
      <c r="A19" s="96"/>
      <c r="B19" s="91" t="s">
        <v>46</v>
      </c>
      <c r="C19" s="95" t="s">
        <v>84</v>
      </c>
      <c r="D19" s="93">
        <f>'[1]Приложение 6 (кальк)'!D21</f>
        <v>58423.266785450898</v>
      </c>
      <c r="E19" s="93">
        <f>'[1]Приложение 6 (кальк)'!E21</f>
        <v>3300</v>
      </c>
      <c r="F19" s="88">
        <f t="shared" si="0"/>
        <v>17.704020238015424</v>
      </c>
    </row>
    <row r="20" spans="1:6" ht="33" customHeight="1" x14ac:dyDescent="0.2">
      <c r="A20" s="96"/>
      <c r="B20" s="94" t="s">
        <v>53</v>
      </c>
      <c r="C20" s="95" t="s">
        <v>85</v>
      </c>
      <c r="D20" s="93">
        <f>'[1]Приложение 6 (кальк)'!D22</f>
        <v>0</v>
      </c>
      <c r="E20" s="93">
        <f>'[1]Приложение 6 (кальк)'!E22</f>
        <v>0</v>
      </c>
      <c r="F20" s="88" t="str">
        <f t="shared" si="0"/>
        <v/>
      </c>
    </row>
    <row r="21" spans="1:6" ht="33" customHeight="1" x14ac:dyDescent="0.2">
      <c r="A21" s="96"/>
      <c r="B21" s="91" t="s">
        <v>46</v>
      </c>
      <c r="C21" s="95" t="s">
        <v>85</v>
      </c>
      <c r="D21" s="93">
        <f>'[1]Приложение 6 (кальк)'!D23</f>
        <v>0</v>
      </c>
      <c r="E21" s="93">
        <f>'[1]Приложение 6 (кальк)'!E23</f>
        <v>0</v>
      </c>
      <c r="F21" s="88" t="str">
        <f t="shared" si="0"/>
        <v/>
      </c>
    </row>
    <row r="22" spans="1:6" ht="18.75" x14ac:dyDescent="0.2">
      <c r="A22" s="89"/>
      <c r="B22" s="86" t="s">
        <v>211</v>
      </c>
      <c r="C22" s="86"/>
      <c r="D22" s="87">
        <f>SUM(D23)</f>
        <v>0</v>
      </c>
      <c r="E22" s="87">
        <f>SUM(E23)</f>
        <v>0</v>
      </c>
      <c r="F22" s="90" t="str">
        <f t="shared" si="0"/>
        <v/>
      </c>
    </row>
    <row r="23" spans="1:6" ht="18.75" x14ac:dyDescent="0.2">
      <c r="A23" s="89"/>
      <c r="B23" s="86" t="s">
        <v>212</v>
      </c>
      <c r="C23" s="86"/>
      <c r="D23" s="87"/>
      <c r="E23" s="87"/>
      <c r="F23" s="90" t="str">
        <f t="shared" si="0"/>
        <v/>
      </c>
    </row>
    <row r="24" spans="1:6" ht="56.25" x14ac:dyDescent="0.2">
      <c r="A24" s="97" t="s">
        <v>42</v>
      </c>
      <c r="B24" s="86" t="s">
        <v>49</v>
      </c>
      <c r="C24" s="86"/>
      <c r="D24" s="87">
        <f>SUM(D25:D34)</f>
        <v>0</v>
      </c>
      <c r="E24" s="93">
        <f>E25+E26+E27+E28+E29+E30+E32+E34</f>
        <v>7608</v>
      </c>
      <c r="F24" s="88">
        <f t="shared" si="0"/>
        <v>0</v>
      </c>
    </row>
    <row r="25" spans="1:6" ht="45.75" customHeight="1" x14ac:dyDescent="0.2">
      <c r="A25" s="96"/>
      <c r="B25" s="91" t="s">
        <v>209</v>
      </c>
      <c r="C25" s="91"/>
      <c r="D25" s="93">
        <f>'[3]Приложение 6 (кальк) без льгот'!D23</f>
        <v>0</v>
      </c>
      <c r="E25" s="93">
        <f>'[1]Приложение 6 (кальк)'!E25</f>
        <v>77</v>
      </c>
      <c r="F25" s="88">
        <f t="shared" si="0"/>
        <v>0</v>
      </c>
    </row>
    <row r="26" spans="1:6" ht="33" customHeight="1" x14ac:dyDescent="0.2">
      <c r="A26" s="96"/>
      <c r="B26" s="94" t="s">
        <v>50</v>
      </c>
      <c r="C26" s="92">
        <v>0.4</v>
      </c>
      <c r="D26" s="93">
        <f>'[3]Приложение 6 (кальк) без льгот'!D24</f>
        <v>0</v>
      </c>
      <c r="E26" s="93">
        <f>'[1]Приложение 6 (кальк)'!E26</f>
        <v>880</v>
      </c>
      <c r="F26" s="88">
        <f t="shared" si="0"/>
        <v>0</v>
      </c>
    </row>
    <row r="27" spans="1:6" ht="36" customHeight="1" x14ac:dyDescent="0.2">
      <c r="A27" s="96"/>
      <c r="B27" s="94" t="s">
        <v>51</v>
      </c>
      <c r="C27" s="95" t="s">
        <v>15</v>
      </c>
      <c r="D27" s="93">
        <f>'[3]Приложение 6 (кальк) без льгот'!D25</f>
        <v>0</v>
      </c>
      <c r="E27" s="93">
        <f>'[1]Приложение 6 (кальк)'!E27</f>
        <v>761</v>
      </c>
      <c r="F27" s="88">
        <f t="shared" si="0"/>
        <v>0</v>
      </c>
    </row>
    <row r="28" spans="1:6" ht="39" customHeight="1" x14ac:dyDescent="0.2">
      <c r="A28" s="96"/>
      <c r="B28" s="94" t="s">
        <v>52</v>
      </c>
      <c r="C28" s="92">
        <v>0.4</v>
      </c>
      <c r="D28" s="93">
        <f>'[3]Приложение 6 (кальк) без льгот'!D26</f>
        <v>0</v>
      </c>
      <c r="E28" s="93">
        <f>'[1]Приложение 6 (кальк)'!E28</f>
        <v>0</v>
      </c>
      <c r="F28" s="88" t="str">
        <f t="shared" si="0"/>
        <v/>
      </c>
    </row>
    <row r="29" spans="1:6" ht="36.75" customHeight="1" x14ac:dyDescent="0.2">
      <c r="A29" s="96"/>
      <c r="B29" s="94" t="s">
        <v>53</v>
      </c>
      <c r="C29" s="95" t="s">
        <v>15</v>
      </c>
      <c r="D29" s="93">
        <f>'[3]Приложение 6 (кальк) без льгот'!D27</f>
        <v>0</v>
      </c>
      <c r="E29" s="93">
        <f>'[1]Приложение 6 (кальк)'!E29</f>
        <v>600</v>
      </c>
      <c r="F29" s="88">
        <f t="shared" si="0"/>
        <v>0</v>
      </c>
    </row>
    <row r="30" spans="1:6" ht="30.75" customHeight="1" x14ac:dyDescent="0.2">
      <c r="A30" s="96"/>
      <c r="B30" s="91" t="s">
        <v>46</v>
      </c>
      <c r="C30" s="95" t="s">
        <v>15</v>
      </c>
      <c r="D30" s="93">
        <f>'[3]Приложение 6 (кальк) без льгот'!D28</f>
        <v>0</v>
      </c>
      <c r="E30" s="93">
        <f>'[1]Приложение 6 (кальк)'!E30</f>
        <v>1990</v>
      </c>
      <c r="F30" s="88">
        <f t="shared" si="0"/>
        <v>0</v>
      </c>
    </row>
    <row r="31" spans="1:6" ht="30.75" customHeight="1" x14ac:dyDescent="0.2">
      <c r="A31" s="96"/>
      <c r="B31" s="94" t="s">
        <v>53</v>
      </c>
      <c r="C31" s="95" t="s">
        <v>84</v>
      </c>
      <c r="D31" s="93">
        <f>'[3]Приложение 6 (кальк) без льгот'!D29</f>
        <v>0</v>
      </c>
      <c r="E31" s="93">
        <f>'[1]Приложение 6 (кальк)'!E31</f>
        <v>0</v>
      </c>
      <c r="F31" s="88" t="str">
        <f t="shared" si="0"/>
        <v/>
      </c>
    </row>
    <row r="32" spans="1:6" ht="30.75" customHeight="1" x14ac:dyDescent="0.2">
      <c r="A32" s="96"/>
      <c r="B32" s="91" t="s">
        <v>46</v>
      </c>
      <c r="C32" s="95" t="s">
        <v>84</v>
      </c>
      <c r="D32" s="93">
        <f>'[3]Приложение 6 (кальк) без льгот'!D30</f>
        <v>0</v>
      </c>
      <c r="E32" s="93">
        <f>'[1]Приложение 6 (кальк)'!E32</f>
        <v>3300</v>
      </c>
      <c r="F32" s="88">
        <f t="shared" si="0"/>
        <v>0</v>
      </c>
    </row>
    <row r="33" spans="1:6" ht="30.75" customHeight="1" x14ac:dyDescent="0.2">
      <c r="A33" s="96"/>
      <c r="B33" s="94" t="s">
        <v>53</v>
      </c>
      <c r="C33" s="95" t="s">
        <v>85</v>
      </c>
      <c r="D33" s="93">
        <f>'[3]Приложение 6 (кальк) без льгот'!D31</f>
        <v>0</v>
      </c>
      <c r="E33" s="93">
        <f>'[1]Приложение 6 (кальк)'!E33</f>
        <v>0</v>
      </c>
      <c r="F33" s="88" t="str">
        <f t="shared" si="0"/>
        <v/>
      </c>
    </row>
    <row r="34" spans="1:6" ht="30.75" customHeight="1" x14ac:dyDescent="0.2">
      <c r="A34" s="96"/>
      <c r="B34" s="91" t="s">
        <v>46</v>
      </c>
      <c r="C34" s="95" t="s">
        <v>85</v>
      </c>
      <c r="D34" s="93">
        <f>'[3]Приложение 6 (кальк) без льгот'!D32</f>
        <v>0</v>
      </c>
      <c r="E34" s="93">
        <f>'[1]Приложение 6 (кальк)'!E34</f>
        <v>0</v>
      </c>
      <c r="F34" s="88" t="str">
        <f t="shared" si="0"/>
        <v/>
      </c>
    </row>
    <row r="35" spans="1:6" ht="60.75" customHeight="1" x14ac:dyDescent="0.2">
      <c r="A35" s="89">
        <v>3</v>
      </c>
      <c r="B35" s="86" t="s">
        <v>224</v>
      </c>
      <c r="C35" s="86"/>
      <c r="D35" s="87">
        <f>D36+D70+D101+D112+D124</f>
        <v>30636897.600067697</v>
      </c>
      <c r="E35" s="87">
        <f>E36+E70+E101+E112+E124</f>
        <v>2653.8866666666668</v>
      </c>
      <c r="F35" s="87">
        <f t="shared" si="0"/>
        <v>11544.161996393101</v>
      </c>
    </row>
    <row r="36" spans="1:6" ht="25.5" customHeight="1" x14ac:dyDescent="0.2">
      <c r="A36" s="89" t="s">
        <v>33</v>
      </c>
      <c r="B36" s="86" t="s">
        <v>190</v>
      </c>
      <c r="C36" s="86" t="s">
        <v>18</v>
      </c>
      <c r="D36" s="87">
        <f>SUM(D39,D42,D45,D48,D51,D54,D57,D60,D63,D66,D69)</f>
        <v>20671963.677200004</v>
      </c>
      <c r="E36" s="87">
        <f>SUM(E39,E42,E45,E48,E51,E54,E57,E60,E63,E66,E69)</f>
        <v>2498.7866666666669</v>
      </c>
      <c r="F36" s="90">
        <f t="shared" si="0"/>
        <v>8272.8005367404985</v>
      </c>
    </row>
    <row r="37" spans="1:6" ht="37.5" x14ac:dyDescent="0.2">
      <c r="A37" s="98"/>
      <c r="B37" s="99" t="s">
        <v>209</v>
      </c>
      <c r="C37" s="100">
        <v>0.4</v>
      </c>
      <c r="D37" s="101"/>
      <c r="E37" s="102"/>
      <c r="F37" s="102" t="str">
        <f t="shared" si="0"/>
        <v/>
      </c>
    </row>
    <row r="38" spans="1:6" ht="18.75" x14ac:dyDescent="0.2">
      <c r="A38" s="103"/>
      <c r="B38" s="44" t="s">
        <v>86</v>
      </c>
      <c r="C38" s="104">
        <v>0.4</v>
      </c>
      <c r="D38" s="105"/>
      <c r="E38" s="106"/>
      <c r="F38" s="106" t="str">
        <f t="shared" si="0"/>
        <v/>
      </c>
    </row>
    <row r="39" spans="1:6" ht="18.75" x14ac:dyDescent="0.2">
      <c r="A39" s="107"/>
      <c r="B39" s="45" t="s">
        <v>87</v>
      </c>
      <c r="C39" s="108">
        <v>0.4</v>
      </c>
      <c r="D39" s="109">
        <f>'[1]Приложение 6 (кальк)'!$D$51</f>
        <v>46788.060000000012</v>
      </c>
      <c r="E39" s="109">
        <f>'[1]Приложение 6 (кальк)'!$E$51</f>
        <v>5</v>
      </c>
      <c r="F39" s="110">
        <f t="shared" si="0"/>
        <v>9357.6120000000028</v>
      </c>
    </row>
    <row r="40" spans="1:6" ht="37.5" x14ac:dyDescent="0.2">
      <c r="A40" s="98"/>
      <c r="B40" s="99" t="s">
        <v>209</v>
      </c>
      <c r="C40" s="112" t="s">
        <v>15</v>
      </c>
      <c r="D40" s="101"/>
      <c r="E40" s="102"/>
      <c r="F40" s="102" t="str">
        <f t="shared" si="0"/>
        <v/>
      </c>
    </row>
    <row r="41" spans="1:6" ht="18.75" x14ac:dyDescent="0.2">
      <c r="A41" s="103"/>
      <c r="B41" s="44" t="s">
        <v>86</v>
      </c>
      <c r="C41" s="113" t="s">
        <v>15</v>
      </c>
      <c r="D41" s="105"/>
      <c r="E41" s="106"/>
      <c r="F41" s="106" t="str">
        <f t="shared" si="0"/>
        <v/>
      </c>
    </row>
    <row r="42" spans="1:6" ht="18.75" x14ac:dyDescent="0.2">
      <c r="A42" s="107"/>
      <c r="B42" s="45" t="s">
        <v>87</v>
      </c>
      <c r="C42" s="114" t="s">
        <v>15</v>
      </c>
      <c r="D42" s="109">
        <f>'[1]Приложение 6 (кальк)'!$D$54</f>
        <v>10688212.537200002</v>
      </c>
      <c r="E42" s="109">
        <f>'[1]Приложение 6 (кальк)'!$E$54</f>
        <v>65.099999999999994</v>
      </c>
      <c r="F42" s="110">
        <f t="shared" si="0"/>
        <v>164181.45218433184</v>
      </c>
    </row>
    <row r="43" spans="1:6" ht="18.75" x14ac:dyDescent="0.2">
      <c r="A43" s="98"/>
      <c r="B43" s="111" t="s">
        <v>50</v>
      </c>
      <c r="C43" s="100">
        <v>0.4</v>
      </c>
      <c r="D43" s="101"/>
      <c r="E43" s="102"/>
      <c r="F43" s="102" t="str">
        <f t="shared" si="0"/>
        <v/>
      </c>
    </row>
    <row r="44" spans="1:6" ht="18.75" x14ac:dyDescent="0.2">
      <c r="A44" s="103"/>
      <c r="B44" s="44" t="s">
        <v>86</v>
      </c>
      <c r="C44" s="104">
        <v>0.4</v>
      </c>
      <c r="D44" s="105"/>
      <c r="E44" s="106"/>
      <c r="F44" s="106" t="str">
        <f t="shared" si="0"/>
        <v/>
      </c>
    </row>
    <row r="45" spans="1:6" ht="18.75" x14ac:dyDescent="0.2">
      <c r="A45" s="107"/>
      <c r="B45" s="45" t="s">
        <v>87</v>
      </c>
      <c r="C45" s="108">
        <v>0.4</v>
      </c>
      <c r="D45" s="109">
        <f>'[1]Приложение 6 (кальк)'!$D$57</f>
        <v>180913.83200000005</v>
      </c>
      <c r="E45" s="109">
        <f>'[1]Приложение 6 (кальк)'!$E$57</f>
        <v>44.26</v>
      </c>
      <c r="F45" s="110">
        <f t="shared" si="0"/>
        <v>4087.5244464527805</v>
      </c>
    </row>
    <row r="46" spans="1:6" ht="18.75" x14ac:dyDescent="0.2">
      <c r="A46" s="98"/>
      <c r="B46" s="111" t="s">
        <v>51</v>
      </c>
      <c r="C46" s="112" t="s">
        <v>15</v>
      </c>
      <c r="D46" s="101"/>
      <c r="E46" s="102"/>
      <c r="F46" s="102" t="str">
        <f t="shared" si="0"/>
        <v/>
      </c>
    </row>
    <row r="47" spans="1:6" ht="18.75" x14ac:dyDescent="0.2">
      <c r="A47" s="103"/>
      <c r="B47" s="44" t="s">
        <v>86</v>
      </c>
      <c r="C47" s="113" t="s">
        <v>15</v>
      </c>
      <c r="D47" s="105"/>
      <c r="E47" s="106"/>
      <c r="F47" s="106" t="str">
        <f t="shared" si="0"/>
        <v/>
      </c>
    </row>
    <row r="48" spans="1:6" ht="18.75" x14ac:dyDescent="0.2">
      <c r="A48" s="107"/>
      <c r="B48" s="45" t="s">
        <v>87</v>
      </c>
      <c r="C48" s="114" t="s">
        <v>15</v>
      </c>
      <c r="D48" s="109">
        <f>'[1]Приложение 6 (кальк)'!$D$60</f>
        <v>9337334.6880000029</v>
      </c>
      <c r="E48" s="109">
        <f>'[1]Приложение 6 (кальк)'!$E$60</f>
        <v>129.76666666666668</v>
      </c>
      <c r="F48" s="110">
        <f t="shared" si="0"/>
        <v>71954.801089134358</v>
      </c>
    </row>
    <row r="49" spans="1:6" ht="18.75" x14ac:dyDescent="0.2">
      <c r="A49" s="98"/>
      <c r="B49" s="111" t="s">
        <v>52</v>
      </c>
      <c r="C49" s="100">
        <v>0.4</v>
      </c>
      <c r="D49" s="101"/>
      <c r="E49" s="102"/>
      <c r="F49" s="102" t="str">
        <f t="shared" si="0"/>
        <v/>
      </c>
    </row>
    <row r="50" spans="1:6" ht="18.75" x14ac:dyDescent="0.2">
      <c r="A50" s="103"/>
      <c r="B50" s="44" t="s">
        <v>86</v>
      </c>
      <c r="C50" s="104">
        <v>0.4</v>
      </c>
      <c r="D50" s="105"/>
      <c r="E50" s="106"/>
      <c r="F50" s="106" t="str">
        <f t="shared" si="0"/>
        <v/>
      </c>
    </row>
    <row r="51" spans="1:6" ht="18.75" x14ac:dyDescent="0.2">
      <c r="A51" s="107"/>
      <c r="B51" s="45" t="s">
        <v>87</v>
      </c>
      <c r="C51" s="108">
        <v>0.4</v>
      </c>
      <c r="D51" s="109">
        <f>'[1]Приложение 6 (кальк)'!D63</f>
        <v>0</v>
      </c>
      <c r="E51" s="109">
        <f>'[1]Приложение 6 (кальк)'!E63</f>
        <v>0</v>
      </c>
      <c r="F51" s="110" t="str">
        <f t="shared" si="0"/>
        <v/>
      </c>
    </row>
    <row r="52" spans="1:6" ht="18.75" x14ac:dyDescent="0.2">
      <c r="A52" s="98"/>
      <c r="B52" s="111" t="s">
        <v>53</v>
      </c>
      <c r="C52" s="112" t="s">
        <v>15</v>
      </c>
      <c r="D52" s="101"/>
      <c r="E52" s="102"/>
      <c r="F52" s="102" t="str">
        <f t="shared" si="0"/>
        <v/>
      </c>
    </row>
    <row r="53" spans="1:6" ht="18.75" x14ac:dyDescent="0.2">
      <c r="A53" s="103"/>
      <c r="B53" s="44" t="s">
        <v>86</v>
      </c>
      <c r="C53" s="113" t="s">
        <v>15</v>
      </c>
      <c r="D53" s="105"/>
      <c r="E53" s="106"/>
      <c r="F53" s="106" t="str">
        <f t="shared" si="0"/>
        <v/>
      </c>
    </row>
    <row r="54" spans="1:6" ht="18.75" x14ac:dyDescent="0.2">
      <c r="A54" s="107"/>
      <c r="B54" s="45" t="s">
        <v>87</v>
      </c>
      <c r="C54" s="114" t="s">
        <v>15</v>
      </c>
      <c r="D54" s="109">
        <f>'[1]Приложение 6 (кальк)'!D66</f>
        <v>20935.728000000006</v>
      </c>
      <c r="E54" s="109">
        <f>'[1]Приложение 6 (кальк)'!E66</f>
        <v>264.66000000000003</v>
      </c>
      <c r="F54" s="110">
        <f t="shared" si="0"/>
        <v>79.104239401496272</v>
      </c>
    </row>
    <row r="55" spans="1:6" ht="18.75" x14ac:dyDescent="0.2">
      <c r="A55" s="115"/>
      <c r="B55" s="99" t="s">
        <v>46</v>
      </c>
      <c r="C55" s="112" t="s">
        <v>15</v>
      </c>
      <c r="D55" s="101"/>
      <c r="E55" s="102"/>
      <c r="F55" s="102" t="str">
        <f t="shared" si="0"/>
        <v/>
      </c>
    </row>
    <row r="56" spans="1:6" ht="18.75" x14ac:dyDescent="0.2">
      <c r="A56" s="116"/>
      <c r="B56" s="44" t="s">
        <v>86</v>
      </c>
      <c r="C56" s="113" t="s">
        <v>15</v>
      </c>
      <c r="D56" s="105"/>
      <c r="E56" s="106"/>
      <c r="F56" s="106" t="str">
        <f t="shared" si="0"/>
        <v/>
      </c>
    </row>
    <row r="57" spans="1:6" ht="18.75" x14ac:dyDescent="0.2">
      <c r="A57" s="117"/>
      <c r="B57" s="45" t="s">
        <v>87</v>
      </c>
      <c r="C57" s="114" t="s">
        <v>15</v>
      </c>
      <c r="D57" s="109">
        <f>'[1]Приложение 6 (кальк)'!D69</f>
        <v>397778.83200000011</v>
      </c>
      <c r="E57" s="109">
        <f>'[1]Приложение 6 (кальк)'!E69</f>
        <v>1990</v>
      </c>
      <c r="F57" s="110">
        <f t="shared" si="0"/>
        <v>199.88886030150761</v>
      </c>
    </row>
    <row r="58" spans="1:6" ht="18.75" x14ac:dyDescent="0.2">
      <c r="A58" s="115"/>
      <c r="B58" s="111" t="s">
        <v>53</v>
      </c>
      <c r="C58" s="112" t="s">
        <v>84</v>
      </c>
      <c r="D58" s="101"/>
      <c r="E58" s="102"/>
      <c r="F58" s="102" t="str">
        <f t="shared" si="0"/>
        <v/>
      </c>
    </row>
    <row r="59" spans="1:6" ht="18.75" x14ac:dyDescent="0.2">
      <c r="A59" s="116"/>
      <c r="B59" s="44" t="s">
        <v>86</v>
      </c>
      <c r="C59" s="113" t="s">
        <v>84</v>
      </c>
      <c r="D59" s="105"/>
      <c r="E59" s="106"/>
      <c r="F59" s="106" t="str">
        <f t="shared" si="0"/>
        <v/>
      </c>
    </row>
    <row r="60" spans="1:6" ht="18.75" x14ac:dyDescent="0.2">
      <c r="A60" s="117"/>
      <c r="B60" s="45" t="s">
        <v>87</v>
      </c>
      <c r="C60" s="114" t="s">
        <v>84</v>
      </c>
      <c r="D60" s="109">
        <f>'[1]Приложение 6 (кальк)'!D72</f>
        <v>0</v>
      </c>
      <c r="E60" s="109">
        <f>'[1]Приложение 6 (кальк)'!E72</f>
        <v>0</v>
      </c>
      <c r="F60" s="110" t="str">
        <f t="shared" si="0"/>
        <v/>
      </c>
    </row>
    <row r="61" spans="1:6" ht="18.75" x14ac:dyDescent="0.2">
      <c r="A61" s="115"/>
      <c r="B61" s="99" t="s">
        <v>46</v>
      </c>
      <c r="C61" s="112" t="s">
        <v>84</v>
      </c>
      <c r="D61" s="101"/>
      <c r="E61" s="102"/>
      <c r="F61" s="102" t="str">
        <f t="shared" si="0"/>
        <v/>
      </c>
    </row>
    <row r="62" spans="1:6" ht="18.75" x14ac:dyDescent="0.2">
      <c r="A62" s="116"/>
      <c r="B62" s="44" t="s">
        <v>86</v>
      </c>
      <c r="C62" s="113" t="s">
        <v>84</v>
      </c>
      <c r="D62" s="109"/>
      <c r="E62" s="109"/>
      <c r="F62" s="106" t="str">
        <f t="shared" si="0"/>
        <v/>
      </c>
    </row>
    <row r="63" spans="1:6" ht="18.75" x14ac:dyDescent="0.2">
      <c r="A63" s="117"/>
      <c r="B63" s="45" t="s">
        <v>87</v>
      </c>
      <c r="C63" s="114" t="s">
        <v>84</v>
      </c>
      <c r="D63" s="109">
        <f>'[1]Приложение 6 (кальк)'!D75</f>
        <v>0</v>
      </c>
      <c r="E63" s="109">
        <f>'[1]Приложение 6 (кальк)'!E75</f>
        <v>0</v>
      </c>
      <c r="F63" s="110" t="str">
        <f t="shared" si="0"/>
        <v/>
      </c>
    </row>
    <row r="64" spans="1:6" ht="18.75" x14ac:dyDescent="0.2">
      <c r="A64" s="115"/>
      <c r="B64" s="111" t="s">
        <v>53</v>
      </c>
      <c r="C64" s="112" t="s">
        <v>85</v>
      </c>
      <c r="D64" s="101"/>
      <c r="E64" s="102"/>
      <c r="F64" s="102" t="str">
        <f t="shared" si="0"/>
        <v/>
      </c>
    </row>
    <row r="65" spans="1:6" ht="18.75" x14ac:dyDescent="0.2">
      <c r="A65" s="116"/>
      <c r="B65" s="44" t="s">
        <v>86</v>
      </c>
      <c r="C65" s="113" t="s">
        <v>85</v>
      </c>
      <c r="D65" s="105"/>
      <c r="E65" s="106"/>
      <c r="F65" s="106" t="str">
        <f t="shared" si="0"/>
        <v/>
      </c>
    </row>
    <row r="66" spans="1:6" ht="18.75" x14ac:dyDescent="0.2">
      <c r="A66" s="117"/>
      <c r="B66" s="45" t="s">
        <v>87</v>
      </c>
      <c r="C66" s="114" t="s">
        <v>85</v>
      </c>
      <c r="D66" s="109">
        <f>'[1]Приложение 6 (кальк)'!D78</f>
        <v>0</v>
      </c>
      <c r="E66" s="109">
        <f>'[1]Приложение 6 (кальк)'!E78</f>
        <v>0</v>
      </c>
      <c r="F66" s="110" t="str">
        <f t="shared" si="0"/>
        <v/>
      </c>
    </row>
    <row r="67" spans="1:6" ht="18.75" x14ac:dyDescent="0.2">
      <c r="A67" s="115"/>
      <c r="B67" s="99" t="s">
        <v>46</v>
      </c>
      <c r="C67" s="112" t="s">
        <v>85</v>
      </c>
      <c r="D67" s="101"/>
      <c r="E67" s="102"/>
      <c r="F67" s="102" t="str">
        <f t="shared" si="0"/>
        <v/>
      </c>
    </row>
    <row r="68" spans="1:6" ht="18.75" x14ac:dyDescent="0.2">
      <c r="A68" s="116"/>
      <c r="B68" s="44" t="s">
        <v>86</v>
      </c>
      <c r="C68" s="113" t="s">
        <v>85</v>
      </c>
      <c r="D68" s="105"/>
      <c r="E68" s="106"/>
      <c r="F68" s="106" t="str">
        <f t="shared" si="0"/>
        <v/>
      </c>
    </row>
    <row r="69" spans="1:6" ht="18.75" x14ac:dyDescent="0.2">
      <c r="A69" s="117"/>
      <c r="B69" s="45" t="s">
        <v>87</v>
      </c>
      <c r="C69" s="114" t="s">
        <v>85</v>
      </c>
      <c r="D69" s="109">
        <f>'[1]Приложение 6 (кальк)'!D81</f>
        <v>0</v>
      </c>
      <c r="E69" s="109">
        <f>'[1]Приложение 6 (кальк)'!E81</f>
        <v>0</v>
      </c>
      <c r="F69" s="110" t="str">
        <f t="shared" si="0"/>
        <v/>
      </c>
    </row>
    <row r="70" spans="1:6" ht="40.5" customHeight="1" x14ac:dyDescent="0.2">
      <c r="A70" s="89" t="s">
        <v>34</v>
      </c>
      <c r="B70" s="86" t="s">
        <v>156</v>
      </c>
      <c r="C70" s="86" t="s">
        <v>18</v>
      </c>
      <c r="D70" s="109">
        <f>'[1]Приложение 6 (кальк)'!$D$82</f>
        <v>0</v>
      </c>
      <c r="E70" s="109">
        <f>'[1]Приложение 6 (кальк)'!$E$82</f>
        <v>0</v>
      </c>
      <c r="F70" s="87" t="str">
        <f t="shared" si="0"/>
        <v/>
      </c>
    </row>
    <row r="71" spans="1:6" ht="37.5" x14ac:dyDescent="0.2">
      <c r="A71" s="98"/>
      <c r="B71" s="99" t="s">
        <v>209</v>
      </c>
      <c r="C71" s="100"/>
      <c r="D71" s="101"/>
      <c r="E71" s="102"/>
      <c r="F71" s="7" t="str">
        <f t="shared" si="0"/>
        <v/>
      </c>
    </row>
    <row r="72" spans="1:6" ht="18.75" x14ac:dyDescent="0.2">
      <c r="A72" s="103"/>
      <c r="B72" s="44" t="s">
        <v>88</v>
      </c>
      <c r="C72" s="104"/>
      <c r="D72" s="105"/>
      <c r="E72" s="106"/>
      <c r="F72" s="106" t="str">
        <f t="shared" si="0"/>
        <v/>
      </c>
    </row>
    <row r="73" spans="1:6" ht="18.75" x14ac:dyDescent="0.2">
      <c r="A73" s="107"/>
      <c r="B73" s="45" t="s">
        <v>89</v>
      </c>
      <c r="C73" s="108"/>
      <c r="D73" s="109"/>
      <c r="E73" s="110"/>
      <c r="F73" s="102" t="str">
        <f t="shared" si="0"/>
        <v/>
      </c>
    </row>
    <row r="74" spans="1:6" ht="18.75" x14ac:dyDescent="0.2">
      <c r="A74" s="98"/>
      <c r="B74" s="111" t="s">
        <v>50</v>
      </c>
      <c r="C74" s="100">
        <v>0.4</v>
      </c>
      <c r="D74" s="101"/>
      <c r="E74" s="102"/>
      <c r="F74" s="102" t="str">
        <f t="shared" si="0"/>
        <v/>
      </c>
    </row>
    <row r="75" spans="1:6" ht="18.75" x14ac:dyDescent="0.2">
      <c r="A75" s="103"/>
      <c r="B75" s="44" t="s">
        <v>88</v>
      </c>
      <c r="C75" s="104">
        <v>0.4</v>
      </c>
      <c r="D75" s="105"/>
      <c r="E75" s="106"/>
      <c r="F75" s="106" t="str">
        <f t="shared" si="0"/>
        <v/>
      </c>
    </row>
    <row r="76" spans="1:6" ht="18.75" x14ac:dyDescent="0.2">
      <c r="A76" s="107"/>
      <c r="B76" s="45" t="s">
        <v>89</v>
      </c>
      <c r="C76" s="108">
        <v>0.4</v>
      </c>
      <c r="D76" s="109"/>
      <c r="E76" s="110"/>
      <c r="F76" s="110" t="str">
        <f t="shared" ref="F76:F139" si="1">IF(ISERROR(D76/E76),"",D76/E76)</f>
        <v/>
      </c>
    </row>
    <row r="77" spans="1:6" ht="18.75" x14ac:dyDescent="0.2">
      <c r="A77" s="98"/>
      <c r="B77" s="111" t="s">
        <v>51</v>
      </c>
      <c r="C77" s="112" t="s">
        <v>15</v>
      </c>
      <c r="D77" s="101"/>
      <c r="E77" s="102"/>
      <c r="F77" s="102" t="str">
        <f t="shared" si="1"/>
        <v/>
      </c>
    </row>
    <row r="78" spans="1:6" ht="18.75" x14ac:dyDescent="0.2">
      <c r="A78" s="103"/>
      <c r="B78" s="44" t="s">
        <v>88</v>
      </c>
      <c r="C78" s="113" t="s">
        <v>15</v>
      </c>
      <c r="D78" s="105"/>
      <c r="E78" s="106"/>
      <c r="F78" s="106" t="str">
        <f t="shared" si="1"/>
        <v/>
      </c>
    </row>
    <row r="79" spans="1:6" ht="18.75" x14ac:dyDescent="0.2">
      <c r="A79" s="107"/>
      <c r="B79" s="45" t="s">
        <v>89</v>
      </c>
      <c r="C79" s="114" t="s">
        <v>15</v>
      </c>
      <c r="D79" s="109"/>
      <c r="E79" s="110"/>
      <c r="F79" s="110" t="str">
        <f t="shared" si="1"/>
        <v/>
      </c>
    </row>
    <row r="80" spans="1:6" ht="18.75" x14ac:dyDescent="0.2">
      <c r="A80" s="98"/>
      <c r="B80" s="111" t="s">
        <v>52</v>
      </c>
      <c r="C80" s="100">
        <v>0.4</v>
      </c>
      <c r="D80" s="101"/>
      <c r="E80" s="102"/>
      <c r="F80" s="102" t="str">
        <f t="shared" si="1"/>
        <v/>
      </c>
    </row>
    <row r="81" spans="1:6" ht="18.75" x14ac:dyDescent="0.2">
      <c r="A81" s="103"/>
      <c r="B81" s="44" t="s">
        <v>88</v>
      </c>
      <c r="C81" s="104">
        <v>0.4</v>
      </c>
      <c r="D81" s="105"/>
      <c r="E81" s="106"/>
      <c r="F81" s="106" t="str">
        <f t="shared" si="1"/>
        <v/>
      </c>
    </row>
    <row r="82" spans="1:6" ht="18.75" x14ac:dyDescent="0.2">
      <c r="A82" s="107"/>
      <c r="B82" s="45" t="s">
        <v>89</v>
      </c>
      <c r="C82" s="108">
        <v>0.4</v>
      </c>
      <c r="D82" s="109"/>
      <c r="E82" s="110"/>
      <c r="F82" s="110" t="str">
        <f t="shared" si="1"/>
        <v/>
      </c>
    </row>
    <row r="83" spans="1:6" ht="18.75" x14ac:dyDescent="0.2">
      <c r="A83" s="98"/>
      <c r="B83" s="111" t="s">
        <v>53</v>
      </c>
      <c r="C83" s="112" t="s">
        <v>15</v>
      </c>
      <c r="D83" s="101"/>
      <c r="E83" s="102"/>
      <c r="F83" s="102" t="str">
        <f t="shared" si="1"/>
        <v/>
      </c>
    </row>
    <row r="84" spans="1:6" ht="18.75" x14ac:dyDescent="0.2">
      <c r="A84" s="103"/>
      <c r="B84" s="44" t="s">
        <v>88</v>
      </c>
      <c r="C84" s="113" t="s">
        <v>15</v>
      </c>
      <c r="D84" s="105"/>
      <c r="E84" s="106"/>
      <c r="F84" s="106" t="str">
        <f t="shared" si="1"/>
        <v/>
      </c>
    </row>
    <row r="85" spans="1:6" ht="18.75" x14ac:dyDescent="0.2">
      <c r="A85" s="107"/>
      <c r="B85" s="45" t="s">
        <v>89</v>
      </c>
      <c r="C85" s="114" t="s">
        <v>15</v>
      </c>
      <c r="D85" s="109"/>
      <c r="E85" s="110"/>
      <c r="F85" s="110" t="str">
        <f t="shared" si="1"/>
        <v/>
      </c>
    </row>
    <row r="86" spans="1:6" ht="18.75" x14ac:dyDescent="0.2">
      <c r="A86" s="115"/>
      <c r="B86" s="99" t="s">
        <v>46</v>
      </c>
      <c r="C86" s="112" t="s">
        <v>15</v>
      </c>
      <c r="D86" s="101"/>
      <c r="E86" s="102"/>
      <c r="F86" s="102" t="str">
        <f t="shared" si="1"/>
        <v/>
      </c>
    </row>
    <row r="87" spans="1:6" ht="18.75" x14ac:dyDescent="0.2">
      <c r="A87" s="116"/>
      <c r="B87" s="44" t="s">
        <v>88</v>
      </c>
      <c r="C87" s="113" t="s">
        <v>15</v>
      </c>
      <c r="D87" s="105"/>
      <c r="E87" s="106"/>
      <c r="F87" s="106" t="str">
        <f t="shared" si="1"/>
        <v/>
      </c>
    </row>
    <row r="88" spans="1:6" ht="18.75" x14ac:dyDescent="0.2">
      <c r="A88" s="117"/>
      <c r="B88" s="45" t="s">
        <v>89</v>
      </c>
      <c r="C88" s="114" t="s">
        <v>15</v>
      </c>
      <c r="D88" s="109"/>
      <c r="E88" s="110"/>
      <c r="F88" s="110" t="str">
        <f t="shared" si="1"/>
        <v/>
      </c>
    </row>
    <row r="89" spans="1:6" ht="18.75" x14ac:dyDescent="0.2">
      <c r="A89" s="115"/>
      <c r="B89" s="111" t="s">
        <v>53</v>
      </c>
      <c r="C89" s="112" t="s">
        <v>84</v>
      </c>
      <c r="D89" s="101"/>
      <c r="E89" s="102"/>
      <c r="F89" s="102" t="str">
        <f t="shared" si="1"/>
        <v/>
      </c>
    </row>
    <row r="90" spans="1:6" ht="18.75" x14ac:dyDescent="0.2">
      <c r="A90" s="116"/>
      <c r="B90" s="44" t="s">
        <v>88</v>
      </c>
      <c r="C90" s="113" t="s">
        <v>84</v>
      </c>
      <c r="D90" s="105"/>
      <c r="E90" s="106"/>
      <c r="F90" s="106" t="str">
        <f t="shared" si="1"/>
        <v/>
      </c>
    </row>
    <row r="91" spans="1:6" ht="18.75" x14ac:dyDescent="0.2">
      <c r="A91" s="117"/>
      <c r="B91" s="45" t="s">
        <v>89</v>
      </c>
      <c r="C91" s="114" t="s">
        <v>84</v>
      </c>
      <c r="D91" s="109"/>
      <c r="E91" s="110"/>
      <c r="F91" s="110" t="str">
        <f t="shared" si="1"/>
        <v/>
      </c>
    </row>
    <row r="92" spans="1:6" ht="18.75" x14ac:dyDescent="0.2">
      <c r="A92" s="115"/>
      <c r="B92" s="99" t="s">
        <v>46</v>
      </c>
      <c r="C92" s="112" t="s">
        <v>84</v>
      </c>
      <c r="D92" s="101"/>
      <c r="E92" s="102"/>
      <c r="F92" s="102" t="str">
        <f t="shared" si="1"/>
        <v/>
      </c>
    </row>
    <row r="93" spans="1:6" ht="18.75" x14ac:dyDescent="0.2">
      <c r="A93" s="116"/>
      <c r="B93" s="44" t="s">
        <v>88</v>
      </c>
      <c r="C93" s="113" t="s">
        <v>84</v>
      </c>
      <c r="D93" s="105"/>
      <c r="E93" s="106"/>
      <c r="F93" s="106" t="str">
        <f t="shared" si="1"/>
        <v/>
      </c>
    </row>
    <row r="94" spans="1:6" ht="18.75" x14ac:dyDescent="0.2">
      <c r="A94" s="117"/>
      <c r="B94" s="45" t="s">
        <v>89</v>
      </c>
      <c r="C94" s="114" t="s">
        <v>84</v>
      </c>
      <c r="D94" s="109"/>
      <c r="E94" s="110"/>
      <c r="F94" s="110" t="str">
        <f t="shared" si="1"/>
        <v/>
      </c>
    </row>
    <row r="95" spans="1:6" ht="18.75" x14ac:dyDescent="0.2">
      <c r="A95" s="115"/>
      <c r="B95" s="111" t="s">
        <v>53</v>
      </c>
      <c r="C95" s="112" t="s">
        <v>85</v>
      </c>
      <c r="D95" s="101"/>
      <c r="E95" s="102"/>
      <c r="F95" s="102" t="str">
        <f t="shared" si="1"/>
        <v/>
      </c>
    </row>
    <row r="96" spans="1:6" ht="18.75" x14ac:dyDescent="0.2">
      <c r="A96" s="116"/>
      <c r="B96" s="44" t="s">
        <v>88</v>
      </c>
      <c r="C96" s="113" t="s">
        <v>85</v>
      </c>
      <c r="D96" s="105"/>
      <c r="E96" s="106"/>
      <c r="F96" s="106" t="str">
        <f t="shared" si="1"/>
        <v/>
      </c>
    </row>
    <row r="97" spans="1:6" ht="18.75" x14ac:dyDescent="0.2">
      <c r="A97" s="117"/>
      <c r="B97" s="45" t="s">
        <v>89</v>
      </c>
      <c r="C97" s="114" t="s">
        <v>85</v>
      </c>
      <c r="D97" s="109"/>
      <c r="E97" s="110"/>
      <c r="F97" s="110" t="str">
        <f t="shared" si="1"/>
        <v/>
      </c>
    </row>
    <row r="98" spans="1:6" ht="18.75" x14ac:dyDescent="0.2">
      <c r="A98" s="115"/>
      <c r="B98" s="99" t="s">
        <v>46</v>
      </c>
      <c r="C98" s="112" t="s">
        <v>85</v>
      </c>
      <c r="D98" s="101"/>
      <c r="E98" s="102"/>
      <c r="F98" s="102" t="str">
        <f t="shared" si="1"/>
        <v/>
      </c>
    </row>
    <row r="99" spans="1:6" ht="18.75" x14ac:dyDescent="0.2">
      <c r="A99" s="116"/>
      <c r="B99" s="44" t="s">
        <v>88</v>
      </c>
      <c r="C99" s="113" t="s">
        <v>85</v>
      </c>
      <c r="D99" s="105"/>
      <c r="E99" s="106"/>
      <c r="F99" s="106" t="str">
        <f t="shared" si="1"/>
        <v/>
      </c>
    </row>
    <row r="100" spans="1:6" ht="18.75" x14ac:dyDescent="0.2">
      <c r="A100" s="117"/>
      <c r="B100" s="45" t="s">
        <v>89</v>
      </c>
      <c r="C100" s="114" t="s">
        <v>85</v>
      </c>
      <c r="D100" s="109"/>
      <c r="E100" s="110"/>
      <c r="F100" s="110" t="str">
        <f t="shared" si="1"/>
        <v/>
      </c>
    </row>
    <row r="101" spans="1:6" ht="39" customHeight="1" x14ac:dyDescent="0.2">
      <c r="A101" s="89" t="s">
        <v>35</v>
      </c>
      <c r="B101" s="86" t="s">
        <v>157</v>
      </c>
      <c r="C101" s="86" t="s">
        <v>18</v>
      </c>
      <c r="D101" s="87">
        <f>'[1]Приложение 6 (кальк)'!$D$113</f>
        <v>0</v>
      </c>
      <c r="E101" s="87">
        <f>'[1]Приложение 6 (кальк)'!$E$113</f>
        <v>0</v>
      </c>
      <c r="F101" s="90" t="str">
        <f t="shared" si="1"/>
        <v/>
      </c>
    </row>
    <row r="102" spans="1:6" ht="37.5" x14ac:dyDescent="0.2">
      <c r="A102" s="85"/>
      <c r="B102" s="91" t="s">
        <v>209</v>
      </c>
      <c r="C102" s="92"/>
      <c r="D102" s="93"/>
      <c r="E102" s="88"/>
      <c r="F102" s="88" t="str">
        <f t="shared" si="1"/>
        <v/>
      </c>
    </row>
    <row r="103" spans="1:6" ht="18.75" x14ac:dyDescent="0.2">
      <c r="A103" s="85"/>
      <c r="B103" s="94" t="s">
        <v>50</v>
      </c>
      <c r="C103" s="92">
        <v>0.4</v>
      </c>
      <c r="D103" s="93"/>
      <c r="E103" s="88"/>
      <c r="F103" s="88" t="str">
        <f t="shared" si="1"/>
        <v/>
      </c>
    </row>
    <row r="104" spans="1:6" ht="18.75" x14ac:dyDescent="0.2">
      <c r="A104" s="85"/>
      <c r="B104" s="94" t="s">
        <v>51</v>
      </c>
      <c r="C104" s="95" t="s">
        <v>15</v>
      </c>
      <c r="D104" s="93"/>
      <c r="E104" s="88"/>
      <c r="F104" s="88" t="str">
        <f t="shared" si="1"/>
        <v/>
      </c>
    </row>
    <row r="105" spans="1:6" ht="21.75" customHeight="1" x14ac:dyDescent="0.2">
      <c r="A105" s="85"/>
      <c r="B105" s="94" t="s">
        <v>52</v>
      </c>
      <c r="C105" s="92">
        <v>0.4</v>
      </c>
      <c r="D105" s="93"/>
      <c r="E105" s="88"/>
      <c r="F105" s="88" t="str">
        <f t="shared" si="1"/>
        <v/>
      </c>
    </row>
    <row r="106" spans="1:6" ht="26.25" customHeight="1" x14ac:dyDescent="0.2">
      <c r="A106" s="85"/>
      <c r="B106" s="94" t="s">
        <v>53</v>
      </c>
      <c r="C106" s="95" t="s">
        <v>15</v>
      </c>
      <c r="D106" s="93"/>
      <c r="E106" s="88"/>
      <c r="F106" s="88" t="str">
        <f t="shared" si="1"/>
        <v/>
      </c>
    </row>
    <row r="107" spans="1:6" ht="28.5" customHeight="1" x14ac:dyDescent="0.2">
      <c r="A107" s="96"/>
      <c r="B107" s="91" t="s">
        <v>46</v>
      </c>
      <c r="C107" s="95" t="s">
        <v>15</v>
      </c>
      <c r="D107" s="93"/>
      <c r="E107" s="88"/>
      <c r="F107" s="88" t="str">
        <f t="shared" si="1"/>
        <v/>
      </c>
    </row>
    <row r="108" spans="1:6" ht="30" customHeight="1" x14ac:dyDescent="0.2">
      <c r="A108" s="96"/>
      <c r="B108" s="94" t="s">
        <v>53</v>
      </c>
      <c r="C108" s="95" t="s">
        <v>84</v>
      </c>
      <c r="D108" s="93"/>
      <c r="E108" s="88"/>
      <c r="F108" s="88" t="str">
        <f t="shared" si="1"/>
        <v/>
      </c>
    </row>
    <row r="109" spans="1:6" ht="28.5" customHeight="1" x14ac:dyDescent="0.2">
      <c r="A109" s="96"/>
      <c r="B109" s="91" t="s">
        <v>46</v>
      </c>
      <c r="C109" s="95" t="s">
        <v>84</v>
      </c>
      <c r="D109" s="93"/>
      <c r="E109" s="88"/>
      <c r="F109" s="88" t="str">
        <f t="shared" si="1"/>
        <v/>
      </c>
    </row>
    <row r="110" spans="1:6" ht="28.5" customHeight="1" x14ac:dyDescent="0.2">
      <c r="A110" s="96"/>
      <c r="B110" s="94" t="s">
        <v>53</v>
      </c>
      <c r="C110" s="95" t="s">
        <v>85</v>
      </c>
      <c r="D110" s="93"/>
      <c r="E110" s="88"/>
      <c r="F110" s="88" t="str">
        <f t="shared" si="1"/>
        <v/>
      </c>
    </row>
    <row r="111" spans="1:6" ht="28.5" customHeight="1" x14ac:dyDescent="0.2">
      <c r="A111" s="96"/>
      <c r="B111" s="91" t="s">
        <v>46</v>
      </c>
      <c r="C111" s="95" t="s">
        <v>85</v>
      </c>
      <c r="D111" s="93"/>
      <c r="E111" s="88"/>
      <c r="F111" s="88" t="str">
        <f t="shared" si="1"/>
        <v/>
      </c>
    </row>
    <row r="112" spans="1:6" ht="75" x14ac:dyDescent="0.2">
      <c r="A112" s="89" t="s">
        <v>36</v>
      </c>
      <c r="B112" s="86" t="s">
        <v>191</v>
      </c>
      <c r="C112" s="86" t="s">
        <v>18</v>
      </c>
      <c r="D112" s="87">
        <f>SUM(D113:D123)</f>
        <v>9964933.922867693</v>
      </c>
      <c r="E112" s="87">
        <f>SUM(E113:E123)</f>
        <v>155.1</v>
      </c>
      <c r="F112" s="87">
        <f t="shared" si="1"/>
        <v>64248.44566645837</v>
      </c>
    </row>
    <row r="113" spans="1:6" ht="37.5" x14ac:dyDescent="0.2">
      <c r="A113" s="85"/>
      <c r="B113" s="91" t="s">
        <v>209</v>
      </c>
      <c r="C113" s="92">
        <v>0.4</v>
      </c>
      <c r="D113" s="93">
        <f>'[1]Приложение 6 (кальк)'!$D$128</f>
        <v>0</v>
      </c>
      <c r="E113" s="93">
        <f>'[1]Приложение 6 (кальк)'!$E$128</f>
        <v>0</v>
      </c>
      <c r="F113" s="88" t="str">
        <f t="shared" si="1"/>
        <v/>
      </c>
    </row>
    <row r="114" spans="1:6" ht="37.5" x14ac:dyDescent="0.2">
      <c r="A114" s="85"/>
      <c r="B114" s="91" t="s">
        <v>209</v>
      </c>
      <c r="C114" s="95" t="s">
        <v>15</v>
      </c>
      <c r="D114" s="93">
        <f>'[1]Приложение 6 (кальк)'!$D$129</f>
        <v>3808952.1380545152</v>
      </c>
      <c r="E114" s="93">
        <f>'[1]Приложение 6 (кальк)'!$E$129</f>
        <v>53.75</v>
      </c>
      <c r="F114" s="88">
        <f t="shared" si="1"/>
        <v>70864.225824270048</v>
      </c>
    </row>
    <row r="115" spans="1:6" ht="32.25" customHeight="1" x14ac:dyDescent="0.2">
      <c r="A115" s="85"/>
      <c r="B115" s="94" t="s">
        <v>50</v>
      </c>
      <c r="C115" s="92">
        <v>0.4</v>
      </c>
      <c r="D115" s="93">
        <f>'[1]Приложение 6 (кальк)'!$D$136</f>
        <v>0</v>
      </c>
      <c r="E115" s="93">
        <f>'[1]Приложение 6 (кальк)'!$E$136</f>
        <v>0</v>
      </c>
      <c r="F115" s="88" t="str">
        <f t="shared" si="1"/>
        <v/>
      </c>
    </row>
    <row r="116" spans="1:6" ht="33" customHeight="1" x14ac:dyDescent="0.2">
      <c r="A116" s="85"/>
      <c r="B116" s="94" t="s">
        <v>51</v>
      </c>
      <c r="C116" s="95" t="s">
        <v>15</v>
      </c>
      <c r="D116" s="93">
        <f>'[1]Приложение 6 (кальк)'!$D$138</f>
        <v>6155981.7848131768</v>
      </c>
      <c r="E116" s="93">
        <f>'[1]Приложение 6 (кальк)'!$E$138</f>
        <v>101.35</v>
      </c>
      <c r="F116" s="88">
        <f t="shared" si="1"/>
        <v>60739.830141225233</v>
      </c>
    </row>
    <row r="117" spans="1:6" ht="30" customHeight="1" x14ac:dyDescent="0.2">
      <c r="A117" s="85"/>
      <c r="B117" s="94" t="s">
        <v>52</v>
      </c>
      <c r="C117" s="92">
        <v>0.4</v>
      </c>
      <c r="D117" s="93">
        <f>'[1]Приложение 6 (кальк)'!$D$144</f>
        <v>0</v>
      </c>
      <c r="E117" s="93">
        <f>'[1]Приложение 6 (кальк)'!$E$142</f>
        <v>0</v>
      </c>
      <c r="F117" s="88" t="str">
        <f t="shared" si="1"/>
        <v/>
      </c>
    </row>
    <row r="118" spans="1:6" ht="27.75" customHeight="1" x14ac:dyDescent="0.2">
      <c r="A118" s="85"/>
      <c r="B118" s="94" t="s">
        <v>53</v>
      </c>
      <c r="C118" s="95" t="s">
        <v>15</v>
      </c>
      <c r="D118" s="93">
        <f>'[1]Приложение 6 (кальк)'!D144</f>
        <v>0</v>
      </c>
      <c r="E118" s="88">
        <f>'[1]Приложение 6 (кальк)'!E144</f>
        <v>0</v>
      </c>
      <c r="F118" s="88" t="str">
        <f t="shared" si="1"/>
        <v/>
      </c>
    </row>
    <row r="119" spans="1:6" ht="33" customHeight="1" x14ac:dyDescent="0.2">
      <c r="A119" s="96"/>
      <c r="B119" s="91" t="s">
        <v>46</v>
      </c>
      <c r="C119" s="95" t="s">
        <v>15</v>
      </c>
      <c r="D119" s="93">
        <f>'[1]Приложение 6 (кальк)'!D145</f>
        <v>0</v>
      </c>
      <c r="E119" s="88">
        <f>'[1]Приложение 6 (кальк)'!E145</f>
        <v>0</v>
      </c>
      <c r="F119" s="88" t="str">
        <f t="shared" si="1"/>
        <v/>
      </c>
    </row>
    <row r="120" spans="1:6" ht="33" customHeight="1" x14ac:dyDescent="0.2">
      <c r="A120" s="96"/>
      <c r="B120" s="94" t="s">
        <v>53</v>
      </c>
      <c r="C120" s="95" t="s">
        <v>84</v>
      </c>
      <c r="D120" s="93">
        <f>'[1]Приложение 6 (кальк)'!D146</f>
        <v>0</v>
      </c>
      <c r="E120" s="88">
        <f>'[1]Приложение 6 (кальк)'!E146</f>
        <v>0</v>
      </c>
      <c r="F120" s="88" t="str">
        <f t="shared" si="1"/>
        <v/>
      </c>
    </row>
    <row r="121" spans="1:6" ht="33" customHeight="1" x14ac:dyDescent="0.2">
      <c r="A121" s="96"/>
      <c r="B121" s="91" t="s">
        <v>46</v>
      </c>
      <c r="C121" s="95" t="s">
        <v>84</v>
      </c>
      <c r="D121" s="93">
        <f>'[1]Приложение 6 (кальк)'!D147</f>
        <v>0</v>
      </c>
      <c r="E121" s="88">
        <f>'[1]Приложение 6 (кальк)'!E147</f>
        <v>0</v>
      </c>
      <c r="F121" s="88" t="str">
        <f t="shared" si="1"/>
        <v/>
      </c>
    </row>
    <row r="122" spans="1:6" ht="33" customHeight="1" x14ac:dyDescent="0.2">
      <c r="A122" s="96"/>
      <c r="B122" s="94" t="s">
        <v>53</v>
      </c>
      <c r="C122" s="95" t="s">
        <v>85</v>
      </c>
      <c r="D122" s="93">
        <f>'[1]Приложение 6 (кальк)'!D148</f>
        <v>0</v>
      </c>
      <c r="E122" s="88">
        <f>'[1]Приложение 6 (кальк)'!E148</f>
        <v>0</v>
      </c>
      <c r="F122" s="88" t="str">
        <f t="shared" si="1"/>
        <v/>
      </c>
    </row>
    <row r="123" spans="1:6" ht="33" customHeight="1" x14ac:dyDescent="0.2">
      <c r="A123" s="96"/>
      <c r="B123" s="91" t="s">
        <v>46</v>
      </c>
      <c r="C123" s="95" t="s">
        <v>85</v>
      </c>
      <c r="D123" s="93">
        <f>'[1]Приложение 6 (кальк)'!D149</f>
        <v>0</v>
      </c>
      <c r="E123" s="88">
        <f>'[1]Приложение 6 (кальк)'!E149</f>
        <v>0</v>
      </c>
      <c r="F123" s="88" t="str">
        <f t="shared" si="1"/>
        <v/>
      </c>
    </row>
    <row r="124" spans="1:6" ht="37.5" x14ac:dyDescent="0.2">
      <c r="A124" s="89" t="s">
        <v>16</v>
      </c>
      <c r="B124" s="86" t="s">
        <v>192</v>
      </c>
      <c r="C124" s="86" t="s">
        <v>18</v>
      </c>
      <c r="D124" s="87">
        <f>'[1]Приложение 6 (кальк)'!$D$150</f>
        <v>0</v>
      </c>
      <c r="E124" s="87">
        <f>'[1]Приложение 6 (кальк)'!$E$150</f>
        <v>0</v>
      </c>
      <c r="F124" s="87" t="str">
        <f t="shared" si="1"/>
        <v/>
      </c>
    </row>
    <row r="125" spans="1:6" ht="37.5" x14ac:dyDescent="0.2">
      <c r="A125" s="85"/>
      <c r="B125" s="91" t="s">
        <v>209</v>
      </c>
      <c r="C125" s="92"/>
      <c r="D125" s="93"/>
      <c r="E125" s="88"/>
      <c r="F125" s="88" t="str">
        <f t="shared" si="1"/>
        <v/>
      </c>
    </row>
    <row r="126" spans="1:6" ht="30" customHeight="1" x14ac:dyDescent="0.2">
      <c r="A126" s="85"/>
      <c r="B126" s="94" t="s">
        <v>50</v>
      </c>
      <c r="C126" s="92">
        <v>0.4</v>
      </c>
      <c r="D126" s="93"/>
      <c r="E126" s="88"/>
      <c r="F126" s="88" t="str">
        <f t="shared" si="1"/>
        <v/>
      </c>
    </row>
    <row r="127" spans="1:6" ht="27" customHeight="1" x14ac:dyDescent="0.2">
      <c r="A127" s="85"/>
      <c r="B127" s="94" t="s">
        <v>51</v>
      </c>
      <c r="C127" s="95" t="s">
        <v>15</v>
      </c>
      <c r="D127" s="93"/>
      <c r="E127" s="88"/>
      <c r="F127" s="88" t="str">
        <f t="shared" si="1"/>
        <v/>
      </c>
    </row>
    <row r="128" spans="1:6" ht="39" customHeight="1" x14ac:dyDescent="0.2">
      <c r="A128" s="85"/>
      <c r="B128" s="94" t="s">
        <v>52</v>
      </c>
      <c r="C128" s="92">
        <v>0.4</v>
      </c>
      <c r="D128" s="93"/>
      <c r="E128" s="88"/>
      <c r="F128" s="88" t="str">
        <f t="shared" si="1"/>
        <v/>
      </c>
    </row>
    <row r="129" spans="1:6" ht="36" customHeight="1" x14ac:dyDescent="0.2">
      <c r="A129" s="85"/>
      <c r="B129" s="94" t="s">
        <v>53</v>
      </c>
      <c r="C129" s="95" t="s">
        <v>15</v>
      </c>
      <c r="D129" s="93"/>
      <c r="E129" s="88"/>
      <c r="F129" s="88" t="str">
        <f t="shared" si="1"/>
        <v/>
      </c>
    </row>
    <row r="130" spans="1:6" ht="36" customHeight="1" x14ac:dyDescent="0.2">
      <c r="A130" s="96"/>
      <c r="B130" s="91" t="s">
        <v>46</v>
      </c>
      <c r="C130" s="95" t="s">
        <v>15</v>
      </c>
      <c r="D130" s="93"/>
      <c r="E130" s="88"/>
      <c r="F130" s="88" t="str">
        <f t="shared" si="1"/>
        <v/>
      </c>
    </row>
    <row r="131" spans="1:6" ht="36" customHeight="1" x14ac:dyDescent="0.2">
      <c r="A131" s="96"/>
      <c r="B131" s="94" t="s">
        <v>53</v>
      </c>
      <c r="C131" s="95" t="s">
        <v>84</v>
      </c>
      <c r="D131" s="93"/>
      <c r="E131" s="88"/>
      <c r="F131" s="88" t="str">
        <f t="shared" si="1"/>
        <v/>
      </c>
    </row>
    <row r="132" spans="1:6" ht="36" customHeight="1" x14ac:dyDescent="0.2">
      <c r="A132" s="96"/>
      <c r="B132" s="91" t="s">
        <v>46</v>
      </c>
      <c r="C132" s="95" t="s">
        <v>84</v>
      </c>
      <c r="D132" s="93"/>
      <c r="E132" s="88"/>
      <c r="F132" s="88" t="str">
        <f t="shared" si="1"/>
        <v/>
      </c>
    </row>
    <row r="133" spans="1:6" ht="36" customHeight="1" x14ac:dyDescent="0.2">
      <c r="A133" s="96"/>
      <c r="B133" s="94" t="s">
        <v>53</v>
      </c>
      <c r="C133" s="95" t="s">
        <v>85</v>
      </c>
      <c r="D133" s="93"/>
      <c r="E133" s="88"/>
      <c r="F133" s="88" t="str">
        <f t="shared" si="1"/>
        <v/>
      </c>
    </row>
    <row r="134" spans="1:6" ht="36" customHeight="1" x14ac:dyDescent="0.2">
      <c r="A134" s="96"/>
      <c r="B134" s="91" t="s">
        <v>46</v>
      </c>
      <c r="C134" s="95" t="s">
        <v>85</v>
      </c>
      <c r="D134" s="93"/>
      <c r="E134" s="88"/>
      <c r="F134" s="88" t="str">
        <f t="shared" si="1"/>
        <v/>
      </c>
    </row>
    <row r="135" spans="1:6" ht="38.25" customHeight="1" x14ac:dyDescent="0.2">
      <c r="A135" s="89">
        <v>4</v>
      </c>
      <c r="B135" s="86" t="s">
        <v>193</v>
      </c>
      <c r="C135" s="86"/>
      <c r="D135" s="87">
        <f>SUM(D136,D147)</f>
        <v>1293545.0179272033</v>
      </c>
      <c r="E135" s="87">
        <f>SUM(E136,E147)</f>
        <v>7608</v>
      </c>
      <c r="F135" s="90">
        <f t="shared" si="1"/>
        <v>170.02431886530013</v>
      </c>
    </row>
    <row r="136" spans="1:6" ht="18.75" x14ac:dyDescent="0.2">
      <c r="A136" s="89"/>
      <c r="B136" s="86" t="s">
        <v>115</v>
      </c>
      <c r="C136" s="86"/>
      <c r="D136" s="87">
        <f>SUM(D137:D146)</f>
        <v>1293545.0179272033</v>
      </c>
      <c r="E136" s="87">
        <f>SUM(E137:E146)</f>
        <v>7608</v>
      </c>
      <c r="F136" s="90">
        <f t="shared" si="1"/>
        <v>170.02431886530013</v>
      </c>
    </row>
    <row r="137" spans="1:6" ht="39" customHeight="1" x14ac:dyDescent="0.2">
      <c r="A137" s="96"/>
      <c r="B137" s="91" t="s">
        <v>209</v>
      </c>
      <c r="C137" s="92"/>
      <c r="D137" s="93">
        <f>'[1]Приложение 6 (кальк)'!$D$163</f>
        <v>348370.15712541435</v>
      </c>
      <c r="E137" s="93">
        <f>'[1]Приложение 6 (кальк)'!$E$163</f>
        <v>77</v>
      </c>
      <c r="F137" s="88">
        <f t="shared" si="1"/>
        <v>4524.2877548755114</v>
      </c>
    </row>
    <row r="138" spans="1:6" ht="38.25" customHeight="1" x14ac:dyDescent="0.2">
      <c r="A138" s="96"/>
      <c r="B138" s="94" t="s">
        <v>50</v>
      </c>
      <c r="C138" s="92">
        <v>0.4</v>
      </c>
      <c r="D138" s="93">
        <f>'[1]Приложение 6 (кальк)'!$D$164</f>
        <v>462463.99342926021</v>
      </c>
      <c r="E138" s="93">
        <f>'[1]Приложение 6 (кальк)'!$E$164</f>
        <v>880</v>
      </c>
      <c r="F138" s="88">
        <f t="shared" si="1"/>
        <v>525.527265260523</v>
      </c>
    </row>
    <row r="139" spans="1:6" ht="36" customHeight="1" x14ac:dyDescent="0.2">
      <c r="A139" s="96"/>
      <c r="B139" s="94" t="s">
        <v>51</v>
      </c>
      <c r="C139" s="95" t="s">
        <v>15</v>
      </c>
      <c r="D139" s="93">
        <f>'[1]Приложение 6 (кальк)'!D165</f>
        <v>300786.35516526218</v>
      </c>
      <c r="E139" s="93">
        <f>'[1]Приложение 6 (кальк)'!E165</f>
        <v>761</v>
      </c>
      <c r="F139" s="88">
        <f t="shared" si="1"/>
        <v>395.25145225395818</v>
      </c>
    </row>
    <row r="140" spans="1:6" ht="36.75" customHeight="1" x14ac:dyDescent="0.2">
      <c r="A140" s="96"/>
      <c r="B140" s="94" t="s">
        <v>52</v>
      </c>
      <c r="C140" s="92">
        <v>0.4</v>
      </c>
      <c r="D140" s="93">
        <f>'[1]Приложение 6 (кальк)'!D166</f>
        <v>0</v>
      </c>
      <c r="E140" s="93">
        <f>'[1]Приложение 6 (кальк)'!E166</f>
        <v>0</v>
      </c>
      <c r="F140" s="88" t="str">
        <f t="shared" ref="F140:F173" si="2">IF(ISERROR(D140/E140),"",D140/E140)</f>
        <v/>
      </c>
    </row>
    <row r="141" spans="1:6" ht="36" customHeight="1" x14ac:dyDescent="0.2">
      <c r="A141" s="96"/>
      <c r="B141" s="94" t="s">
        <v>53</v>
      </c>
      <c r="C141" s="95" t="s">
        <v>15</v>
      </c>
      <c r="D141" s="93">
        <f>'[1]Приложение 6 (кальк)'!D167</f>
        <v>23880.956609513749</v>
      </c>
      <c r="E141" s="93">
        <f>'[1]Приложение 6 (кальк)'!E167</f>
        <v>600</v>
      </c>
      <c r="F141" s="88">
        <f t="shared" si="2"/>
        <v>39.801594349189578</v>
      </c>
    </row>
    <row r="142" spans="1:6" ht="37.5" customHeight="1" x14ac:dyDescent="0.2">
      <c r="A142" s="96"/>
      <c r="B142" s="91" t="s">
        <v>46</v>
      </c>
      <c r="C142" s="95" t="s">
        <v>15</v>
      </c>
      <c r="D142" s="93">
        <f>'[1]Приложение 6 (кальк)'!D168</f>
        <v>105362.37039850187</v>
      </c>
      <c r="E142" s="93">
        <f>'[1]Приложение 6 (кальк)'!E168</f>
        <v>1990</v>
      </c>
      <c r="F142" s="88">
        <f t="shared" si="2"/>
        <v>52.945914773116513</v>
      </c>
    </row>
    <row r="143" spans="1:6" ht="37.5" customHeight="1" x14ac:dyDescent="0.2">
      <c r="A143" s="96"/>
      <c r="B143" s="94" t="s">
        <v>53</v>
      </c>
      <c r="C143" s="95" t="s">
        <v>84</v>
      </c>
      <c r="D143" s="93">
        <f>'[1]Приложение 6 (кальк)'!D169</f>
        <v>0</v>
      </c>
      <c r="E143" s="93">
        <f>'[1]Приложение 6 (кальк)'!E169</f>
        <v>0</v>
      </c>
      <c r="F143" s="88" t="str">
        <f t="shared" si="2"/>
        <v/>
      </c>
    </row>
    <row r="144" spans="1:6" ht="37.5" customHeight="1" x14ac:dyDescent="0.2">
      <c r="A144" s="96"/>
      <c r="B144" s="91" t="s">
        <v>46</v>
      </c>
      <c r="C144" s="95" t="s">
        <v>84</v>
      </c>
      <c r="D144" s="93">
        <f>'[1]Приложение 6 (кальк)'!D170</f>
        <v>52681.185199250933</v>
      </c>
      <c r="E144" s="93">
        <f>'[1]Приложение 6 (кальк)'!E170</f>
        <v>3300</v>
      </c>
      <c r="F144" s="88">
        <f t="shared" si="2"/>
        <v>15.963995514924525</v>
      </c>
    </row>
    <row r="145" spans="1:6" ht="37.5" customHeight="1" x14ac:dyDescent="0.2">
      <c r="A145" s="96"/>
      <c r="B145" s="94" t="s">
        <v>53</v>
      </c>
      <c r="C145" s="95" t="s">
        <v>85</v>
      </c>
      <c r="D145" s="93">
        <f>'[1]Приложение 6 (кальк)'!D171</f>
        <v>0</v>
      </c>
      <c r="E145" s="93">
        <f>'[1]Приложение 6 (кальк)'!E171</f>
        <v>0</v>
      </c>
      <c r="F145" s="88" t="str">
        <f t="shared" si="2"/>
        <v/>
      </c>
    </row>
    <row r="146" spans="1:6" ht="37.5" customHeight="1" x14ac:dyDescent="0.2">
      <c r="A146" s="96"/>
      <c r="B146" s="91" t="s">
        <v>46</v>
      </c>
      <c r="C146" s="95" t="s">
        <v>85</v>
      </c>
      <c r="D146" s="93">
        <f>'[1]Приложение 6 (кальк)'!D172</f>
        <v>0</v>
      </c>
      <c r="E146" s="93">
        <f>'[1]Приложение 6 (кальк)'!E172</f>
        <v>0</v>
      </c>
      <c r="F146" s="88" t="str">
        <f t="shared" si="2"/>
        <v/>
      </c>
    </row>
    <row r="147" spans="1:6" ht="18.75" x14ac:dyDescent="0.2">
      <c r="A147" s="89"/>
      <c r="B147" s="86" t="s">
        <v>211</v>
      </c>
      <c r="C147" s="86"/>
      <c r="D147" s="87">
        <f>SUM(D148)</f>
        <v>0</v>
      </c>
      <c r="E147" s="87">
        <f>SUM(E148)</f>
        <v>0</v>
      </c>
      <c r="F147" s="90" t="str">
        <f t="shared" si="2"/>
        <v/>
      </c>
    </row>
    <row r="148" spans="1:6" ht="18.75" x14ac:dyDescent="0.2">
      <c r="A148" s="89"/>
      <c r="B148" s="86" t="s">
        <v>212</v>
      </c>
      <c r="C148" s="86"/>
      <c r="D148" s="87"/>
      <c r="E148" s="87"/>
      <c r="F148" s="90" t="str">
        <f t="shared" si="2"/>
        <v/>
      </c>
    </row>
    <row r="149" spans="1:6" ht="78.75" customHeight="1" x14ac:dyDescent="0.2">
      <c r="A149" s="89">
        <v>5</v>
      </c>
      <c r="B149" s="86" t="s">
        <v>194</v>
      </c>
      <c r="C149" s="86"/>
      <c r="D149" s="87">
        <f>SUM(D150,D158)</f>
        <v>38206.275655098281</v>
      </c>
      <c r="E149" s="87">
        <f>SUM(E150,E158)</f>
        <v>5890</v>
      </c>
      <c r="F149" s="90">
        <f t="shared" si="2"/>
        <v>6.4866342368587917</v>
      </c>
    </row>
    <row r="150" spans="1:6" ht="18.75" x14ac:dyDescent="0.2">
      <c r="A150" s="89"/>
      <c r="B150" s="86" t="s">
        <v>115</v>
      </c>
      <c r="C150" s="86"/>
      <c r="D150" s="87">
        <f>SUM(D151:D157)</f>
        <v>38206.275655098281</v>
      </c>
      <c r="E150" s="87">
        <f>SUM(E151:E157)</f>
        <v>5890</v>
      </c>
      <c r="F150" s="90">
        <f t="shared" si="2"/>
        <v>6.4866342368587917</v>
      </c>
    </row>
    <row r="151" spans="1:6" ht="42" customHeight="1" x14ac:dyDescent="0.2">
      <c r="A151" s="96"/>
      <c r="B151" s="94" t="s">
        <v>54</v>
      </c>
      <c r="C151" s="92">
        <v>0.4</v>
      </c>
      <c r="D151" s="93">
        <f>'[1]Приложение 6 (кальк)'!D174</f>
        <v>0</v>
      </c>
      <c r="E151" s="93">
        <f>'[1]Приложение 6 (кальк)'!E174</f>
        <v>0</v>
      </c>
      <c r="F151" s="88" t="str">
        <f t="shared" si="2"/>
        <v/>
      </c>
    </row>
    <row r="152" spans="1:6" ht="38.25" customHeight="1" x14ac:dyDescent="0.2">
      <c r="A152" s="96"/>
      <c r="B152" s="94" t="s">
        <v>55</v>
      </c>
      <c r="C152" s="95" t="s">
        <v>15</v>
      </c>
      <c r="D152" s="93">
        <f>'[1]Приложение 6 (кальк)'!D175</f>
        <v>0</v>
      </c>
      <c r="E152" s="93">
        <f>'[1]Приложение 6 (кальк)'!E175</f>
        <v>600</v>
      </c>
      <c r="F152" s="88">
        <f t="shared" si="2"/>
        <v>0</v>
      </c>
    </row>
    <row r="153" spans="1:6" ht="35.25" customHeight="1" x14ac:dyDescent="0.2">
      <c r="A153" s="96"/>
      <c r="B153" s="91" t="s">
        <v>47</v>
      </c>
      <c r="C153" s="95" t="s">
        <v>15</v>
      </c>
      <c r="D153" s="93">
        <f>'[1]Приложение 6 (кальк)'!D176</f>
        <v>25190.839713064506</v>
      </c>
      <c r="E153" s="93">
        <f>'[1]Приложение 6 (кальк)'!E176</f>
        <v>1990</v>
      </c>
      <c r="F153" s="88">
        <f t="shared" si="2"/>
        <v>12.658713423650505</v>
      </c>
    </row>
    <row r="154" spans="1:6" ht="35.25" customHeight="1" x14ac:dyDescent="0.2">
      <c r="A154" s="96"/>
      <c r="B154" s="94" t="s">
        <v>53</v>
      </c>
      <c r="C154" s="95" t="s">
        <v>84</v>
      </c>
      <c r="D154" s="93">
        <f>'[1]Приложение 6 (кальк)'!D177</f>
        <v>0</v>
      </c>
      <c r="E154" s="93">
        <f>'[1]Приложение 6 (кальк)'!E177</f>
        <v>0</v>
      </c>
      <c r="F154" s="88" t="str">
        <f t="shared" si="2"/>
        <v/>
      </c>
    </row>
    <row r="155" spans="1:6" ht="35.25" customHeight="1" x14ac:dyDescent="0.2">
      <c r="A155" s="96"/>
      <c r="B155" s="91" t="s">
        <v>46</v>
      </c>
      <c r="C155" s="95" t="s">
        <v>84</v>
      </c>
      <c r="D155" s="93">
        <f>'[1]Приложение 6 (кальк)'!D178</f>
        <v>13015.435942033775</v>
      </c>
      <c r="E155" s="93">
        <f>'[1]Приложение 6 (кальк)'!E178</f>
        <v>3300</v>
      </c>
      <c r="F155" s="88">
        <f t="shared" si="2"/>
        <v>3.9440714975859925</v>
      </c>
    </row>
    <row r="156" spans="1:6" ht="35.25" customHeight="1" x14ac:dyDescent="0.2">
      <c r="A156" s="96"/>
      <c r="B156" s="94" t="s">
        <v>53</v>
      </c>
      <c r="C156" s="95" t="s">
        <v>85</v>
      </c>
      <c r="D156" s="93">
        <f>'[1]Приложение 6 (кальк)'!D179</f>
        <v>0</v>
      </c>
      <c r="E156" s="93">
        <f>'[1]Приложение 6 (кальк)'!E179</f>
        <v>0</v>
      </c>
      <c r="F156" s="88" t="str">
        <f t="shared" si="2"/>
        <v/>
      </c>
    </row>
    <row r="157" spans="1:6" ht="35.25" customHeight="1" x14ac:dyDescent="0.2">
      <c r="A157" s="96"/>
      <c r="B157" s="91" t="s">
        <v>46</v>
      </c>
      <c r="C157" s="95" t="s">
        <v>85</v>
      </c>
      <c r="D157" s="93">
        <f>'[1]Приложение 6 (кальк)'!D180</f>
        <v>0</v>
      </c>
      <c r="E157" s="93">
        <f>'[1]Приложение 6 (кальк)'!E180</f>
        <v>0</v>
      </c>
      <c r="F157" s="88" t="str">
        <f t="shared" si="2"/>
        <v/>
      </c>
    </row>
    <row r="158" spans="1:6" ht="18.75" x14ac:dyDescent="0.2">
      <c r="A158" s="89"/>
      <c r="B158" s="86" t="s">
        <v>211</v>
      </c>
      <c r="C158" s="86"/>
      <c r="D158" s="87">
        <f>SUM(D159)</f>
        <v>0</v>
      </c>
      <c r="E158" s="87">
        <f>SUM(E159)</f>
        <v>0</v>
      </c>
      <c r="F158" s="90" t="str">
        <f t="shared" si="2"/>
        <v/>
      </c>
    </row>
    <row r="159" spans="1:6" ht="18.75" x14ac:dyDescent="0.2">
      <c r="A159" s="89"/>
      <c r="B159" s="86" t="s">
        <v>212</v>
      </c>
      <c r="C159" s="86"/>
      <c r="D159" s="87"/>
      <c r="E159" s="87"/>
      <c r="F159" s="90" t="str">
        <f t="shared" si="2"/>
        <v/>
      </c>
    </row>
    <row r="160" spans="1:6" ht="139.5" customHeight="1" x14ac:dyDescent="0.2">
      <c r="A160" s="89">
        <v>6</v>
      </c>
      <c r="B160" s="86" t="s">
        <v>195</v>
      </c>
      <c r="C160" s="86"/>
      <c r="D160" s="87">
        <f>SUM(D161,D172)</f>
        <v>1561988.925170287</v>
      </c>
      <c r="E160" s="87">
        <f>SUM(E161,E172)</f>
        <v>7608</v>
      </c>
      <c r="F160" s="90">
        <f t="shared" si="2"/>
        <v>205.30874410755612</v>
      </c>
    </row>
    <row r="161" spans="1:10" ht="18.75" x14ac:dyDescent="0.2">
      <c r="A161" s="89"/>
      <c r="B161" s="86" t="s">
        <v>115</v>
      </c>
      <c r="C161" s="86"/>
      <c r="D161" s="87">
        <f>SUM(D162:D171)</f>
        <v>1561988.925170287</v>
      </c>
      <c r="E161" s="87">
        <f>SUM(E162:E171)</f>
        <v>7608</v>
      </c>
      <c r="F161" s="88">
        <f t="shared" si="2"/>
        <v>205.30874410755612</v>
      </c>
    </row>
    <row r="162" spans="1:10" ht="41.25" customHeight="1" x14ac:dyDescent="0.2">
      <c r="A162" s="96"/>
      <c r="B162" s="91" t="s">
        <v>209</v>
      </c>
      <c r="C162" s="91"/>
      <c r="D162" s="93">
        <f>'[1]Приложение 6 (кальк)'!D183</f>
        <v>380357.077685575</v>
      </c>
      <c r="E162" s="93">
        <f>'[1]Приложение 6 (кальк)'!E183</f>
        <v>77</v>
      </c>
      <c r="F162" s="88">
        <f t="shared" si="2"/>
        <v>4939.7023076048699</v>
      </c>
    </row>
    <row r="163" spans="1:10" ht="28.5" customHeight="1" x14ac:dyDescent="0.2">
      <c r="A163" s="96"/>
      <c r="B163" s="94" t="s">
        <v>50</v>
      </c>
      <c r="C163" s="92">
        <v>0.4</v>
      </c>
      <c r="D163" s="93">
        <f>'[1]Приложение 6 (кальк)'!D184</f>
        <v>579999.26663398719</v>
      </c>
      <c r="E163" s="93">
        <f>'[1]Приложение 6 (кальк)'!E184</f>
        <v>880</v>
      </c>
      <c r="F163" s="88">
        <f t="shared" si="2"/>
        <v>659.09007572044004</v>
      </c>
    </row>
    <row r="164" spans="1:10" ht="24.75" customHeight="1" x14ac:dyDescent="0.2">
      <c r="A164" s="96"/>
      <c r="B164" s="94" t="s">
        <v>51</v>
      </c>
      <c r="C164" s="95" t="s">
        <v>15</v>
      </c>
      <c r="D164" s="93">
        <f>'[1]Приложение 6 (кальк)'!D185</f>
        <v>454000.34896377294</v>
      </c>
      <c r="E164" s="93">
        <f>'[1]Приложение 6 (кальк)'!E185</f>
        <v>761</v>
      </c>
      <c r="F164" s="88">
        <f t="shared" si="2"/>
        <v>596.58390139786195</v>
      </c>
    </row>
    <row r="165" spans="1:10" ht="25.5" customHeight="1" x14ac:dyDescent="0.2">
      <c r="A165" s="96"/>
      <c r="B165" s="94" t="s">
        <v>52</v>
      </c>
      <c r="C165" s="92">
        <v>0.4</v>
      </c>
      <c r="D165" s="93">
        <f>'[1]Приложение 6 (кальк)'!D186</f>
        <v>0</v>
      </c>
      <c r="E165" s="93">
        <f>'[1]Приложение 6 (кальк)'!E186</f>
        <v>0</v>
      </c>
      <c r="F165" s="88" t="str">
        <f t="shared" si="2"/>
        <v/>
      </c>
    </row>
    <row r="166" spans="1:10" ht="22.5" customHeight="1" x14ac:dyDescent="0.2">
      <c r="A166" s="96"/>
      <c r="B166" s="94" t="s">
        <v>53</v>
      </c>
      <c r="C166" s="95" t="s">
        <v>15</v>
      </c>
      <c r="D166" s="93">
        <f>'[1]Приложение 6 (кальк)'!D187</f>
        <v>37109.002412817586</v>
      </c>
      <c r="E166" s="93">
        <f>'[1]Приложение 6 (кальк)'!E187</f>
        <v>600</v>
      </c>
      <c r="F166" s="88">
        <f t="shared" si="2"/>
        <v>61.848337354695978</v>
      </c>
    </row>
    <row r="167" spans="1:10" s="9" customFormat="1" ht="26.25" customHeight="1" x14ac:dyDescent="0.2">
      <c r="A167" s="96"/>
      <c r="B167" s="91" t="s">
        <v>46</v>
      </c>
      <c r="C167" s="95" t="s">
        <v>15</v>
      </c>
      <c r="D167" s="93">
        <f>'[1]Приложение 6 (кальк)'!D188</f>
        <v>73682.152982756248</v>
      </c>
      <c r="E167" s="93">
        <f>'[1]Приложение 6 (кальк)'!E188</f>
        <v>1990</v>
      </c>
      <c r="F167" s="88">
        <f t="shared" si="2"/>
        <v>37.026207529023239</v>
      </c>
      <c r="I167" s="262"/>
      <c r="J167" s="262"/>
    </row>
    <row r="168" spans="1:10" s="9" customFormat="1" ht="27.75" customHeight="1" x14ac:dyDescent="0.2">
      <c r="A168" s="96"/>
      <c r="B168" s="94" t="s">
        <v>53</v>
      </c>
      <c r="C168" s="95" t="s">
        <v>84</v>
      </c>
      <c r="D168" s="93">
        <f>'[1]Приложение 6 (кальк)'!D189</f>
        <v>0</v>
      </c>
      <c r="E168" s="93">
        <f>'[1]Приложение 6 (кальк)'!E189</f>
        <v>0</v>
      </c>
      <c r="F168" s="88" t="str">
        <f t="shared" si="2"/>
        <v/>
      </c>
      <c r="I168" s="262"/>
      <c r="J168" s="262"/>
    </row>
    <row r="169" spans="1:10" s="9" customFormat="1" ht="26.25" customHeight="1" x14ac:dyDescent="0.2">
      <c r="A169" s="96"/>
      <c r="B169" s="91" t="s">
        <v>46</v>
      </c>
      <c r="C169" s="95" t="s">
        <v>84</v>
      </c>
      <c r="D169" s="93">
        <f>'[1]Приложение 6 (кальк)'!D190</f>
        <v>36841.076491378124</v>
      </c>
      <c r="E169" s="93">
        <f>'[1]Приложение 6 (кальк)'!E190</f>
        <v>3300</v>
      </c>
      <c r="F169" s="88">
        <f t="shared" si="2"/>
        <v>11.163962573144886</v>
      </c>
      <c r="I169" s="262"/>
      <c r="J169" s="262"/>
    </row>
    <row r="170" spans="1:10" s="9" customFormat="1" ht="26.25" customHeight="1" x14ac:dyDescent="0.2">
      <c r="A170" s="96"/>
      <c r="B170" s="94" t="s">
        <v>53</v>
      </c>
      <c r="C170" s="95" t="s">
        <v>85</v>
      </c>
      <c r="D170" s="93">
        <f>'[1]Приложение 6 (кальк)'!D191</f>
        <v>0</v>
      </c>
      <c r="E170" s="93">
        <f>'[1]Приложение 6 (кальк)'!E191</f>
        <v>0</v>
      </c>
      <c r="F170" s="88" t="str">
        <f t="shared" si="2"/>
        <v/>
      </c>
      <c r="I170" s="262"/>
      <c r="J170" s="262"/>
    </row>
    <row r="171" spans="1:10" s="9" customFormat="1" ht="23.25" customHeight="1" x14ac:dyDescent="0.2">
      <c r="A171" s="96"/>
      <c r="B171" s="91" t="s">
        <v>46</v>
      </c>
      <c r="C171" s="95" t="s">
        <v>85</v>
      </c>
      <c r="D171" s="93">
        <f>'[1]Приложение 6 (кальк)'!D192</f>
        <v>0</v>
      </c>
      <c r="E171" s="93">
        <f>'[1]Приложение 6 (кальк)'!E192</f>
        <v>0</v>
      </c>
      <c r="F171" s="88" t="str">
        <f t="shared" si="2"/>
        <v/>
      </c>
      <c r="I171" s="262"/>
      <c r="J171" s="262"/>
    </row>
    <row r="172" spans="1:10" ht="18.75" x14ac:dyDescent="0.2">
      <c r="A172" s="89"/>
      <c r="B172" s="86" t="s">
        <v>211</v>
      </c>
      <c r="C172" s="86"/>
      <c r="D172" s="87">
        <f>SUM(D173)</f>
        <v>0</v>
      </c>
      <c r="E172" s="87">
        <f>SUM(E173)</f>
        <v>0</v>
      </c>
      <c r="F172" s="90" t="str">
        <f t="shared" si="2"/>
        <v/>
      </c>
    </row>
    <row r="173" spans="1:10" ht="18.75" x14ac:dyDescent="0.2">
      <c r="A173" s="89"/>
      <c r="B173" s="86" t="s">
        <v>212</v>
      </c>
      <c r="C173" s="86"/>
      <c r="D173" s="87"/>
      <c r="E173" s="87"/>
      <c r="F173" s="90" t="str">
        <f t="shared" si="2"/>
        <v/>
      </c>
    </row>
    <row r="174" spans="1:10" ht="18" x14ac:dyDescent="0.25">
      <c r="A174" s="8"/>
      <c r="B174" s="8"/>
      <c r="C174" s="8"/>
      <c r="D174" s="8"/>
      <c r="E174" s="8"/>
      <c r="F174" s="8"/>
    </row>
    <row r="175" spans="1:10" ht="38.25" customHeight="1" x14ac:dyDescent="0.3">
      <c r="A175" s="118" t="s">
        <v>166</v>
      </c>
      <c r="B175" s="320" t="s">
        <v>196</v>
      </c>
      <c r="C175" s="320"/>
      <c r="D175" s="320"/>
      <c r="E175" s="320"/>
      <c r="F175" s="320"/>
    </row>
    <row r="176" spans="1:10" ht="72" customHeight="1" x14ac:dyDescent="0.2">
      <c r="A176" s="118" t="s">
        <v>167</v>
      </c>
      <c r="B176" s="319" t="s">
        <v>210</v>
      </c>
      <c r="C176" s="311"/>
      <c r="D176" s="311"/>
      <c r="E176" s="311"/>
      <c r="F176" s="311"/>
    </row>
    <row r="177" spans="1:6" ht="72.75" customHeight="1" x14ac:dyDescent="0.2">
      <c r="A177" s="118" t="s">
        <v>213</v>
      </c>
      <c r="B177" s="319" t="s">
        <v>225</v>
      </c>
      <c r="C177" s="311"/>
      <c r="D177" s="311"/>
      <c r="E177" s="311"/>
      <c r="F177" s="311"/>
    </row>
  </sheetData>
  <mergeCells count="8">
    <mergeCell ref="B177:F177"/>
    <mergeCell ref="B176:F176"/>
    <mergeCell ref="B175:F175"/>
    <mergeCell ref="D1:F1"/>
    <mergeCell ref="L5:T5"/>
    <mergeCell ref="A5:F5"/>
    <mergeCell ref="A6:F6"/>
    <mergeCell ref="F2:F3"/>
  </mergeCells>
  <phoneticPr fontId="8" type="noConversion"/>
  <printOptions horizontalCentered="1"/>
  <pageMargins left="0" right="0" top="0" bottom="0" header="0" footer="0"/>
  <pageSetup paperSize="9" scale="52" fitToHeight="4" orientation="portrait" r:id="rId1"/>
  <headerFooter alignWithMargins="0"/>
  <rowBreaks count="3" manualBreakCount="3">
    <brk id="111" max="5" man="1"/>
    <brk id="148" max="5" man="1"/>
    <brk id="1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37"/>
  <sheetViews>
    <sheetView view="pageBreakPreview" zoomScale="70" zoomScaleNormal="100" zoomScaleSheetLayoutView="70" workbookViewId="0">
      <pane ySplit="10" topLeftCell="A11" activePane="bottomLeft" state="frozen"/>
      <selection pane="bottomLeft" activeCell="A6" sqref="A6:D6"/>
    </sheetView>
  </sheetViews>
  <sheetFormatPr defaultRowHeight="12.75" x14ac:dyDescent="0.2"/>
  <cols>
    <col min="1" max="1" width="10.7109375" style="7" customWidth="1"/>
    <col min="2" max="2" width="62.42578125" style="7" customWidth="1"/>
    <col min="3" max="3" width="21.42578125" style="7" customWidth="1"/>
    <col min="4" max="4" width="20.28515625" style="9" customWidth="1"/>
    <col min="5" max="5" width="13.28515625" style="9" customWidth="1"/>
    <col min="6" max="6" width="19.28515625" style="7" customWidth="1"/>
    <col min="7" max="7" width="13" style="7" customWidth="1"/>
    <col min="8" max="16384" width="9.140625" style="7"/>
  </cols>
  <sheetData>
    <row r="1" spans="1:7" s="1" customFormat="1" ht="15.75" customHeight="1" x14ac:dyDescent="0.25">
      <c r="A1" s="11"/>
      <c r="B1" s="3"/>
      <c r="C1" s="323" t="s">
        <v>230</v>
      </c>
      <c r="D1" s="323"/>
    </row>
    <row r="2" spans="1:7" s="1" customFormat="1" ht="39" customHeight="1" x14ac:dyDescent="0.25">
      <c r="A2" s="11"/>
      <c r="B2" s="4"/>
      <c r="C2" s="298" t="s">
        <v>98</v>
      </c>
      <c r="D2" s="298"/>
    </row>
    <row r="3" spans="1:7" s="1" customFormat="1" ht="5.25" customHeight="1" x14ac:dyDescent="0.25">
      <c r="A3" s="11"/>
      <c r="B3" s="4"/>
    </row>
    <row r="4" spans="1:7" s="1" customFormat="1" ht="7.5" customHeight="1" x14ac:dyDescent="0.25">
      <c r="A4" s="11"/>
      <c r="B4" s="4"/>
    </row>
    <row r="5" spans="1:7" ht="16.5" customHeight="1" x14ac:dyDescent="0.2">
      <c r="D5" s="7"/>
      <c r="E5" s="7"/>
    </row>
    <row r="6" spans="1:7" ht="90" customHeight="1" x14ac:dyDescent="0.3">
      <c r="A6" s="333" t="s">
        <v>250</v>
      </c>
      <c r="B6" s="333"/>
      <c r="C6" s="333"/>
      <c r="D6" s="333"/>
      <c r="E6" s="12"/>
      <c r="F6" s="12"/>
      <c r="G6" s="12"/>
    </row>
    <row r="7" spans="1:7" s="18" customFormat="1" ht="23.25" customHeight="1" x14ac:dyDescent="0.2">
      <c r="A7" s="326"/>
      <c r="B7" s="326"/>
      <c r="C7" s="326"/>
      <c r="D7" s="17"/>
      <c r="E7" s="17"/>
      <c r="F7" s="17"/>
      <c r="G7" s="17"/>
    </row>
    <row r="8" spans="1:7" ht="18" customHeight="1" thickBot="1" x14ac:dyDescent="0.3">
      <c r="A8" s="13"/>
      <c r="B8" s="13"/>
      <c r="C8" s="13"/>
      <c r="D8" s="60" t="s">
        <v>123</v>
      </c>
      <c r="E8" s="12"/>
      <c r="F8" s="12"/>
      <c r="G8" s="12"/>
    </row>
    <row r="9" spans="1:7" ht="18.75" customHeight="1" x14ac:dyDescent="0.2">
      <c r="A9" s="327" t="s">
        <v>44</v>
      </c>
      <c r="B9" s="329" t="s">
        <v>95</v>
      </c>
      <c r="C9" s="331" t="s">
        <v>171</v>
      </c>
      <c r="D9" s="324" t="s">
        <v>172</v>
      </c>
      <c r="E9" s="7"/>
    </row>
    <row r="10" spans="1:7" s="14" customFormat="1" ht="73.5" customHeight="1" thickBot="1" x14ac:dyDescent="0.25">
      <c r="A10" s="328"/>
      <c r="B10" s="330"/>
      <c r="C10" s="332"/>
      <c r="D10" s="325"/>
    </row>
    <row r="11" spans="1:7" ht="37.5" x14ac:dyDescent="0.3">
      <c r="A11" s="78" t="s">
        <v>19</v>
      </c>
      <c r="B11" s="191" t="s">
        <v>173</v>
      </c>
      <c r="C11" s="192">
        <f>C13+C14+C15+C16+C17+C28</f>
        <v>6885.8348200000009</v>
      </c>
      <c r="D11" s="69">
        <f>D13+D14+D15+D16+D17+D28</f>
        <v>21465.143757182661</v>
      </c>
      <c r="E11" s="7"/>
    </row>
    <row r="12" spans="1:7" ht="18.75" x14ac:dyDescent="0.3">
      <c r="A12" s="78"/>
      <c r="B12" s="182" t="s">
        <v>174</v>
      </c>
      <c r="C12" s="188"/>
      <c r="D12" s="193"/>
      <c r="E12" s="7"/>
    </row>
    <row r="13" spans="1:7" ht="18.75" x14ac:dyDescent="0.3">
      <c r="A13" s="21" t="s">
        <v>23</v>
      </c>
      <c r="B13" s="183" t="s">
        <v>175</v>
      </c>
      <c r="C13" s="266">
        <f>'[1]Приложение 5 (НВВ)'!J17</f>
        <v>74.237839999999977</v>
      </c>
      <c r="D13" s="267">
        <f>'[1]Приложение 5 (НВВ)'!N17</f>
        <v>838.59028844151305</v>
      </c>
      <c r="E13" s="7"/>
    </row>
    <row r="14" spans="1:7" ht="18.75" x14ac:dyDescent="0.3">
      <c r="A14" s="21" t="s">
        <v>24</v>
      </c>
      <c r="B14" s="183" t="s">
        <v>176</v>
      </c>
      <c r="C14" s="266">
        <f>'[1]Приложение 5 (НВВ)'!J18</f>
        <v>1.8479400000000001</v>
      </c>
      <c r="D14" s="267">
        <f>'[1]Приложение 5 (НВВ)'!N18</f>
        <v>8.2351037986509592</v>
      </c>
      <c r="E14" s="7"/>
    </row>
    <row r="15" spans="1:7" ht="18.75" x14ac:dyDescent="0.3">
      <c r="A15" s="21" t="s">
        <v>25</v>
      </c>
      <c r="B15" s="183" t="s">
        <v>177</v>
      </c>
      <c r="C15" s="266">
        <f>'[1]Приложение 5 (НВВ)'!J19</f>
        <v>3222.2220400000001</v>
      </c>
      <c r="D15" s="267">
        <f>'[1]Приложение 5 (НВВ)'!N19</f>
        <v>9044.0455228149222</v>
      </c>
      <c r="E15" s="7"/>
    </row>
    <row r="16" spans="1:7" ht="18.75" x14ac:dyDescent="0.3">
      <c r="A16" s="21" t="s">
        <v>26</v>
      </c>
      <c r="B16" s="183" t="s">
        <v>178</v>
      </c>
      <c r="C16" s="266">
        <f>'[1]Приложение 5 (НВВ)'!J20</f>
        <v>979.54845999999998</v>
      </c>
      <c r="D16" s="267">
        <f>'[1]Приложение 5 (НВВ)'!N20</f>
        <v>2749.389838935736</v>
      </c>
      <c r="E16" s="7"/>
    </row>
    <row r="17" spans="1:5" ht="18.75" x14ac:dyDescent="0.3">
      <c r="A17" s="21" t="s">
        <v>0</v>
      </c>
      <c r="B17" s="183" t="s">
        <v>179</v>
      </c>
      <c r="C17" s="189">
        <f>SUM(C19:C21)</f>
        <v>2327.6481600000002</v>
      </c>
      <c r="D17" s="179">
        <f>SUM(D19:D21)</f>
        <v>3366.1395994387494</v>
      </c>
      <c r="E17" s="7"/>
    </row>
    <row r="18" spans="1:5" ht="18.75" x14ac:dyDescent="0.3">
      <c r="A18" s="21"/>
      <c r="B18" s="183" t="s">
        <v>180</v>
      </c>
      <c r="C18" s="189"/>
      <c r="D18" s="179"/>
      <c r="E18" s="7"/>
    </row>
    <row r="19" spans="1:5" ht="20.25" customHeight="1" x14ac:dyDescent="0.3">
      <c r="A19" s="21" t="s">
        <v>1</v>
      </c>
      <c r="B19" s="183" t="s">
        <v>27</v>
      </c>
      <c r="C19" s="266">
        <f>'[1]Приложение 5 (НВВ)'!J22</f>
        <v>0.34267999999999998</v>
      </c>
      <c r="D19" s="267">
        <f>'[1]Приложение 5 (НВВ)'!N22</f>
        <v>4.0634797460004002</v>
      </c>
      <c r="E19" s="7"/>
    </row>
    <row r="20" spans="1:5" ht="37.5" customHeight="1" x14ac:dyDescent="0.3">
      <c r="A20" s="21" t="s">
        <v>2</v>
      </c>
      <c r="B20" s="183" t="s">
        <v>77</v>
      </c>
      <c r="C20" s="266">
        <f>'[1]Приложение 5 (НВВ)'!J23</f>
        <v>8.2352000000000007</v>
      </c>
      <c r="D20" s="267">
        <f>'[1]Приложение 5 (НВВ)'!N23</f>
        <v>2.7089864973336</v>
      </c>
      <c r="E20" s="7"/>
    </row>
    <row r="21" spans="1:5" ht="34.5" customHeight="1" x14ac:dyDescent="0.3">
      <c r="A21" s="21" t="s">
        <v>3</v>
      </c>
      <c r="B21" s="183" t="s">
        <v>181</v>
      </c>
      <c r="C21" s="190">
        <f>SUM(C23:C27)</f>
        <v>2319.0702800000004</v>
      </c>
      <c r="D21" s="194">
        <f>SUM(D23:D27)</f>
        <v>3359.3671331954156</v>
      </c>
      <c r="E21" s="7"/>
    </row>
    <row r="22" spans="1:5" ht="18.75" x14ac:dyDescent="0.3">
      <c r="A22" s="21"/>
      <c r="B22" s="183" t="s">
        <v>174</v>
      </c>
      <c r="C22" s="189"/>
      <c r="D22" s="179"/>
      <c r="E22" s="7"/>
    </row>
    <row r="23" spans="1:5" ht="18.75" x14ac:dyDescent="0.3">
      <c r="A23" s="21" t="s">
        <v>4</v>
      </c>
      <c r="B23" s="184" t="s">
        <v>32</v>
      </c>
      <c r="C23" s="266">
        <f>'[1]Приложение 5 (НВВ)'!J25</f>
        <v>0.9250600000000001</v>
      </c>
      <c r="D23" s="267">
        <f>'[1]Приложение 5 (НВВ)'!N25</f>
        <v>2.7089864973336</v>
      </c>
      <c r="E23" s="7"/>
    </row>
    <row r="24" spans="1:5" ht="18.75" x14ac:dyDescent="0.3">
      <c r="A24" s="21" t="s">
        <v>5</v>
      </c>
      <c r="B24" s="183" t="s">
        <v>20</v>
      </c>
      <c r="C24" s="266">
        <f>'[1]Приложение 5 (НВВ)'!J26</f>
        <v>1.6987399999999997</v>
      </c>
      <c r="D24" s="267">
        <f>'[1]Приложение 5 (НВВ)'!N26</f>
        <v>2.7089864973336</v>
      </c>
      <c r="E24" s="7"/>
    </row>
    <row r="25" spans="1:5" ht="37.5" x14ac:dyDescent="0.3">
      <c r="A25" s="21" t="s">
        <v>6</v>
      </c>
      <c r="B25" s="183" t="s">
        <v>21</v>
      </c>
      <c r="C25" s="266">
        <f>'[1]Приложение 5 (НВВ)'!J27</f>
        <v>1.8847400000000001</v>
      </c>
      <c r="D25" s="267">
        <f>'[1]Приложение 5 (НВВ)'!N27</f>
        <v>23.026409338291923</v>
      </c>
      <c r="E25" s="7"/>
    </row>
    <row r="26" spans="1:5" ht="18.75" x14ac:dyDescent="0.3">
      <c r="A26" s="21" t="s">
        <v>7</v>
      </c>
      <c r="B26" s="183" t="s">
        <v>22</v>
      </c>
      <c r="C26" s="266">
        <f>'[1]Приложение 5 (НВВ)'!J28</f>
        <v>0.11</v>
      </c>
      <c r="D26" s="267">
        <f>'[1]Приложение 5 (НВВ)'!N28</f>
        <v>2.7089864973336</v>
      </c>
      <c r="E26" s="7"/>
    </row>
    <row r="27" spans="1:5" ht="38.25" customHeight="1" x14ac:dyDescent="0.3">
      <c r="A27" s="21" t="s">
        <v>8</v>
      </c>
      <c r="B27" s="183" t="s">
        <v>48</v>
      </c>
      <c r="C27" s="266">
        <f>'[1]Приложение 5 (НВВ)'!J29</f>
        <v>2314.4517400000004</v>
      </c>
      <c r="D27" s="267">
        <f>'[1]Приложение 5 (НВВ)'!N29</f>
        <v>3328.2137643651226</v>
      </c>
      <c r="E27" s="7"/>
    </row>
    <row r="28" spans="1:5" ht="18.75" x14ac:dyDescent="0.3">
      <c r="A28" s="21" t="s">
        <v>9</v>
      </c>
      <c r="B28" s="183" t="s">
        <v>182</v>
      </c>
      <c r="C28" s="189">
        <f>SUM(C30:C33)</f>
        <v>280.33037999999999</v>
      </c>
      <c r="D28" s="179">
        <f>SUM(D30:D33)</f>
        <v>5458.7434037530875</v>
      </c>
      <c r="E28" s="7"/>
    </row>
    <row r="29" spans="1:5" ht="18.75" x14ac:dyDescent="0.3">
      <c r="A29" s="21"/>
      <c r="B29" s="183" t="s">
        <v>174</v>
      </c>
      <c r="C29" s="189"/>
      <c r="D29" s="179"/>
      <c r="E29" s="7"/>
    </row>
    <row r="30" spans="1:5" ht="18.75" x14ac:dyDescent="0.3">
      <c r="A30" s="21" t="s">
        <v>10</v>
      </c>
      <c r="B30" s="183" t="s">
        <v>28</v>
      </c>
      <c r="C30" s="266">
        <f>'[1]Приложение 5 (НВВ)'!J31</f>
        <v>0</v>
      </c>
      <c r="D30" s="267">
        <f>'[1]Приложение 5 (НВВ)'!N31</f>
        <v>1.3544932486668</v>
      </c>
      <c r="E30" s="7"/>
    </row>
    <row r="31" spans="1:5" ht="18.75" x14ac:dyDescent="0.3">
      <c r="A31" s="21" t="s">
        <v>11</v>
      </c>
      <c r="B31" s="183" t="s">
        <v>29</v>
      </c>
      <c r="C31" s="266">
        <f>'[1]Приложение 5 (НВВ)'!J32</f>
        <v>0</v>
      </c>
      <c r="D31" s="267">
        <f>'[1]Приложение 5 (НВВ)'!N32</f>
        <v>2657.5875508719</v>
      </c>
      <c r="E31" s="7"/>
    </row>
    <row r="32" spans="1:5" ht="18.75" x14ac:dyDescent="0.3">
      <c r="A32" s="21" t="s">
        <v>12</v>
      </c>
      <c r="B32" s="185" t="s">
        <v>124</v>
      </c>
      <c r="C32" s="266">
        <f>'[1]Приложение 5 (НВВ)'!J33</f>
        <v>280.33037999999999</v>
      </c>
      <c r="D32" s="267">
        <f>'[1]Приложение 5 (НВВ)'!N33</f>
        <v>2799.8013596325209</v>
      </c>
      <c r="E32" s="7"/>
    </row>
    <row r="33" spans="1:6" ht="37.5" x14ac:dyDescent="0.3">
      <c r="A33" s="21" t="s">
        <v>13</v>
      </c>
      <c r="B33" s="183" t="s">
        <v>183</v>
      </c>
      <c r="C33" s="266">
        <f>'[1]Приложение 5 (НВВ)'!J34</f>
        <v>0</v>
      </c>
      <c r="D33" s="267">
        <f>'[1]Приложение 5 (НВВ)'!N34</f>
        <v>0</v>
      </c>
      <c r="E33" s="7"/>
    </row>
    <row r="34" spans="1:6" ht="93.75" x14ac:dyDescent="0.3">
      <c r="A34" s="20" t="s">
        <v>30</v>
      </c>
      <c r="B34" s="186" t="s">
        <v>184</v>
      </c>
      <c r="C34" s="268">
        <f>'[1]Приложение 5 (НВВ)'!J35</f>
        <v>10050</v>
      </c>
      <c r="D34" s="269">
        <f>'[1]Приложение 5 (НВВ)'!N35</f>
        <v>40449.377431712317</v>
      </c>
      <c r="E34" s="7"/>
      <c r="F34" s="263"/>
    </row>
    <row r="35" spans="1:6" s="15" customFormat="1" ht="18.75" x14ac:dyDescent="0.3">
      <c r="A35" s="20" t="s">
        <v>14</v>
      </c>
      <c r="B35" s="186" t="s">
        <v>185</v>
      </c>
      <c r="C35" s="266"/>
      <c r="D35" s="267"/>
    </row>
    <row r="36" spans="1:6" s="9" customFormat="1" ht="41.25" customHeight="1" thickBot="1" x14ac:dyDescent="0.35">
      <c r="A36" s="22"/>
      <c r="B36" s="187" t="s">
        <v>216</v>
      </c>
      <c r="C36" s="195">
        <f>C11+C34+C35</f>
        <v>16935.83482</v>
      </c>
      <c r="D36" s="196">
        <f>D11+D34+D35</f>
        <v>61914.521188894978</v>
      </c>
    </row>
    <row r="37" spans="1:6" x14ac:dyDescent="0.2">
      <c r="A37" s="170" t="s">
        <v>217</v>
      </c>
      <c r="B37" s="7" t="s">
        <v>218</v>
      </c>
    </row>
  </sheetData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R43"/>
  <sheetViews>
    <sheetView view="pageBreakPreview" zoomScale="70" zoomScaleNormal="100" zoomScaleSheetLayoutView="70" workbookViewId="0">
      <pane ySplit="7" topLeftCell="A8" activePane="bottomLeft" state="frozen"/>
      <selection pane="bottomLeft" activeCell="S55" sqref="S55"/>
    </sheetView>
  </sheetViews>
  <sheetFormatPr defaultRowHeight="12.75" outlineLevelRow="1" outlineLevelCol="1" x14ac:dyDescent="0.2"/>
  <cols>
    <col min="1" max="1" width="43.5703125" customWidth="1"/>
    <col min="2" max="2" width="37.140625" customWidth="1"/>
    <col min="3" max="3" width="34.7109375" customWidth="1"/>
    <col min="5" max="6" width="0" style="215" hidden="1" customWidth="1" outlineLevel="1"/>
    <col min="7" max="7" width="41.28515625" hidden="1" customWidth="1" outlineLevel="1"/>
    <col min="8" max="8" width="2.85546875" hidden="1" customWidth="1" outlineLevel="1"/>
    <col min="9" max="10" width="0" hidden="1" customWidth="1" outlineLevel="1"/>
    <col min="11" max="11" width="2.140625" hidden="1" customWidth="1" outlineLevel="1"/>
    <col min="12" max="12" width="14.42578125" style="253" hidden="1" customWidth="1" outlineLevel="1"/>
    <col min="13" max="13" width="0" hidden="1" customWidth="1" outlineLevel="1"/>
    <col min="14" max="14" width="9.85546875" hidden="1" customWidth="1" outlineLevel="1"/>
    <col min="15" max="17" width="0" hidden="1" customWidth="1" outlineLevel="1"/>
    <col min="18" max="18" width="9.140625" collapsed="1"/>
  </cols>
  <sheetData>
    <row r="1" spans="1:18" x14ac:dyDescent="0.2">
      <c r="B1" s="298" t="s">
        <v>231</v>
      </c>
      <c r="C1" s="298"/>
      <c r="D1" s="58"/>
    </row>
    <row r="2" spans="1:18" ht="39.75" customHeight="1" x14ac:dyDescent="0.2">
      <c r="B2" s="58"/>
      <c r="C2" s="56" t="s">
        <v>98</v>
      </c>
      <c r="D2" s="58"/>
    </row>
    <row r="3" spans="1:18" x14ac:dyDescent="0.2">
      <c r="A3" s="19"/>
      <c r="B3" s="19"/>
      <c r="C3" s="19"/>
    </row>
    <row r="4" spans="1:18" ht="63" customHeight="1" x14ac:dyDescent="0.2">
      <c r="A4" s="334" t="s">
        <v>138</v>
      </c>
      <c r="B4" s="334"/>
      <c r="C4" s="334"/>
    </row>
    <row r="5" spans="1:18" ht="15.75" x14ac:dyDescent="0.2">
      <c r="A5" s="68"/>
      <c r="B5" s="68"/>
      <c r="C5" s="68"/>
    </row>
    <row r="6" spans="1:18" ht="15.75" x14ac:dyDescent="0.2">
      <c r="A6" s="68"/>
      <c r="B6" s="68"/>
      <c r="C6" s="68"/>
      <c r="I6" s="231" t="s">
        <v>258</v>
      </c>
      <c r="J6" s="231" t="s">
        <v>259</v>
      </c>
    </row>
    <row r="7" spans="1:18" ht="64.5" customHeight="1" x14ac:dyDescent="0.2">
      <c r="A7" s="32" t="s">
        <v>125</v>
      </c>
      <c r="B7" s="32" t="s">
        <v>129</v>
      </c>
      <c r="C7" s="32" t="s">
        <v>147</v>
      </c>
      <c r="E7" s="254" t="s">
        <v>272</v>
      </c>
      <c r="F7" s="254" t="s">
        <v>271</v>
      </c>
      <c r="I7" s="335" t="s">
        <v>260</v>
      </c>
      <c r="J7" s="335"/>
      <c r="M7" s="232" t="s">
        <v>263</v>
      </c>
    </row>
    <row r="8" spans="1:18" ht="47.25" x14ac:dyDescent="0.2">
      <c r="A8" s="67" t="s">
        <v>130</v>
      </c>
      <c r="B8" s="28"/>
      <c r="C8" s="165"/>
    </row>
    <row r="9" spans="1:18" ht="31.5" hidden="1" outlineLevel="1" x14ac:dyDescent="0.2">
      <c r="A9" s="30" t="s">
        <v>127</v>
      </c>
      <c r="B9" s="28"/>
      <c r="C9" s="166"/>
    </row>
    <row r="10" spans="1:18" ht="31.5" hidden="1" outlineLevel="1" x14ac:dyDescent="0.2">
      <c r="A10" s="30" t="s">
        <v>126</v>
      </c>
      <c r="B10" s="28"/>
      <c r="C10" s="166"/>
    </row>
    <row r="11" spans="1:18" ht="31.5" hidden="1" outlineLevel="1" x14ac:dyDescent="0.2">
      <c r="A11" s="30" t="s">
        <v>128</v>
      </c>
      <c r="B11" s="28"/>
      <c r="C11" s="166"/>
      <c r="I11" s="198"/>
      <c r="J11" s="198"/>
    </row>
    <row r="12" spans="1:18" ht="84.75" customHeight="1" collapsed="1" x14ac:dyDescent="0.2">
      <c r="A12" s="31" t="s">
        <v>131</v>
      </c>
      <c r="B12" s="171">
        <f>SUM(B13,B17,B21,B25,B29,B33)</f>
        <v>4829.61456</v>
      </c>
      <c r="C12" s="171">
        <f>SUM(C13,C17,C21,C25,C29,C33)</f>
        <v>488.95</v>
      </c>
      <c r="E12" s="217">
        <f>B12/C12</f>
        <v>9.8775223642499235</v>
      </c>
      <c r="F12" s="217">
        <f>SUM(B14:B16,B18:B20,B22:B24,B26:B28)/SUM(C14:C16,C18:C20,C22:C24,C26:C28)</f>
        <v>9.0239434977578465</v>
      </c>
      <c r="I12" s="255">
        <f>'[4]Приложение 6'!B12</f>
        <v>966.69</v>
      </c>
      <c r="J12" s="255">
        <f>'[4]Приложение 6'!C12</f>
        <v>130.9</v>
      </c>
      <c r="L12" s="257" t="s">
        <v>267</v>
      </c>
      <c r="M12" s="215">
        <f>I12/J12</f>
        <v>7.3849503437738733</v>
      </c>
      <c r="P12" s="256">
        <f>'[3]Приложение 8 инвест за 3 года '!$Z$12</f>
        <v>457.7</v>
      </c>
      <c r="Q12" s="256">
        <f>C12-P12</f>
        <v>31.25</v>
      </c>
      <c r="R12" s="217"/>
    </row>
    <row r="13" spans="1:18" ht="31.5" hidden="1" outlineLevel="1" x14ac:dyDescent="0.2">
      <c r="A13" s="238" t="s">
        <v>270</v>
      </c>
      <c r="B13" s="240">
        <f>SUM(B14:B16)</f>
        <v>2376.35232</v>
      </c>
      <c r="C13" s="240">
        <f>SUM(C14:C16)</f>
        <v>240</v>
      </c>
      <c r="F13" s="215">
        <f>SUM(B14:B16)/SUM(C14:C16)</f>
        <v>9.9014679999999995</v>
      </c>
      <c r="G13" s="258" t="str">
        <f>""&amp;C13&amp;" кВт получено суммой, т.к. значится строительство неотнотипных ТП"</f>
        <v>240 кВт получено суммой, т.к. значится строительство неотнотипных ТП</v>
      </c>
      <c r="I13" s="235"/>
      <c r="J13" s="235"/>
      <c r="L13" s="25" t="s">
        <v>268</v>
      </c>
      <c r="M13" s="215" t="e">
        <f>I13/J13</f>
        <v>#DIV/0!</v>
      </c>
    </row>
    <row r="14" spans="1:18" ht="15.75" hidden="1" outlineLevel="1" x14ac:dyDescent="0.2">
      <c r="A14" s="236" t="s">
        <v>251</v>
      </c>
      <c r="B14" s="241">
        <f>[1]стр.2014!$M$102</f>
        <v>661.19570999999996</v>
      </c>
      <c r="C14" s="242">
        <f>[1]стр.2014!$D$102</f>
        <v>165</v>
      </c>
      <c r="I14" s="235"/>
      <c r="J14" s="235"/>
      <c r="L14" s="25"/>
    </row>
    <row r="15" spans="1:18" ht="15.75" hidden="1" outlineLevel="1" x14ac:dyDescent="0.2">
      <c r="A15" s="236" t="s">
        <v>252</v>
      </c>
      <c r="B15" s="241"/>
      <c r="C15" s="242"/>
      <c r="I15" s="235"/>
      <c r="J15" s="235"/>
      <c r="L15" s="25"/>
    </row>
    <row r="16" spans="1:18" ht="15.75" hidden="1" outlineLevel="1" x14ac:dyDescent="0.2">
      <c r="A16" s="237" t="s">
        <v>253</v>
      </c>
      <c r="B16" s="243">
        <f>[1]стр.2016!$M$133</f>
        <v>1715.15661</v>
      </c>
      <c r="C16" s="244">
        <f>[1]стр.2016!$D$133</f>
        <v>75</v>
      </c>
      <c r="I16" s="235"/>
      <c r="J16" s="235"/>
      <c r="L16" s="25"/>
    </row>
    <row r="17" spans="1:15" ht="31.5" hidden="1" outlineLevel="1" x14ac:dyDescent="0.2">
      <c r="A17" s="238" t="s">
        <v>269</v>
      </c>
      <c r="B17" s="240">
        <f>SUM(B18:B20)</f>
        <v>743.48979999999995</v>
      </c>
      <c r="C17" s="240">
        <f>AVERAGE(C18:C20)</f>
        <v>46.25</v>
      </c>
      <c r="F17" s="215">
        <f>SUM(B18:B20)/SUM(C18:C20)</f>
        <v>8.0377275675675666</v>
      </c>
      <c r="G17" s="258" t="str">
        <f>""&amp;C17&amp;" кВт, использована средняя величина, т.к. значится строительство однотипных ТП"</f>
        <v>46,25 кВт, использована средняя величина, т.к. значится строительство однотипных ТП</v>
      </c>
      <c r="I17" s="235">
        <f>'[4]Приложение 6'!B13</f>
        <v>778.07</v>
      </c>
      <c r="J17" s="235">
        <f>'[4]Приложение 6'!C13</f>
        <v>30</v>
      </c>
      <c r="L17" s="25" t="s">
        <v>268</v>
      </c>
      <c r="M17" s="215">
        <f>I17/J17</f>
        <v>25.93566666666667</v>
      </c>
    </row>
    <row r="18" spans="1:15" ht="15.75" hidden="1" outlineLevel="1" x14ac:dyDescent="0.2">
      <c r="A18" s="236" t="s">
        <v>251</v>
      </c>
      <c r="B18" s="241"/>
      <c r="C18" s="242"/>
      <c r="I18" s="235"/>
      <c r="J18" s="235"/>
      <c r="L18" s="25"/>
    </row>
    <row r="19" spans="1:15" ht="15.75" hidden="1" outlineLevel="1" x14ac:dyDescent="0.2">
      <c r="A19" s="236" t="s">
        <v>252</v>
      </c>
      <c r="B19" s="241">
        <f>[1]стр.2015!$M$126+[1]стр.2015!$M$127+[1]стр.2015!$M$128</f>
        <v>573.81979999999999</v>
      </c>
      <c r="C19" s="242">
        <f>[1]стр.2015!$D$126+[1]стр.2015!$D$127+[1]стр.2015!$D$128</f>
        <v>15</v>
      </c>
      <c r="I19" s="235"/>
      <c r="J19" s="235"/>
      <c r="L19" s="25"/>
    </row>
    <row r="20" spans="1:15" ht="15.75" hidden="1" outlineLevel="1" x14ac:dyDescent="0.2">
      <c r="A20" s="237" t="s">
        <v>253</v>
      </c>
      <c r="B20" s="243">
        <f>[1]стр.2016!$M$146</f>
        <v>169.67</v>
      </c>
      <c r="C20" s="244">
        <f>[1]стр.2016!$D$146</f>
        <v>77.5</v>
      </c>
      <c r="I20" s="235"/>
      <c r="J20" s="235"/>
      <c r="L20" s="25"/>
    </row>
    <row r="21" spans="1:15" ht="31.5" hidden="1" outlineLevel="1" x14ac:dyDescent="0.2">
      <c r="A21" s="238" t="s">
        <v>133</v>
      </c>
      <c r="B21" s="240">
        <f>SUM(B22:B24)</f>
        <v>1709.7724400000002</v>
      </c>
      <c r="C21" s="240">
        <f>SUM(C22:C24)</f>
        <v>202.7</v>
      </c>
      <c r="F21" s="215">
        <f>SUM(B22:B24)/SUM(C22:C24)</f>
        <v>8.4349898371978309</v>
      </c>
      <c r="I21" s="235">
        <f>'[4]Приложение 6'!B14</f>
        <v>1711.6</v>
      </c>
      <c r="J21" s="235">
        <f>'[4]Приложение 6'!C14</f>
        <v>202.7</v>
      </c>
      <c r="L21" s="25" t="s">
        <v>268</v>
      </c>
      <c r="M21" s="215">
        <f>I21/J21</f>
        <v>8.4440059200789346</v>
      </c>
      <c r="O21" s="216"/>
    </row>
    <row r="22" spans="1:15" ht="15.75" hidden="1" outlineLevel="1" x14ac:dyDescent="0.2">
      <c r="A22" s="236" t="s">
        <v>251</v>
      </c>
      <c r="B22" s="241">
        <f>[1]стр.2014!$M$107</f>
        <v>618.47124000000008</v>
      </c>
      <c r="C22" s="242">
        <f>[1]стр.2014!$D$107</f>
        <v>34</v>
      </c>
      <c r="I22" s="235"/>
      <c r="J22" s="235"/>
      <c r="L22" s="25"/>
    </row>
    <row r="23" spans="1:15" ht="15.75" hidden="1" outlineLevel="1" x14ac:dyDescent="0.2">
      <c r="A23" s="236" t="s">
        <v>252</v>
      </c>
      <c r="B23" s="241">
        <f>[1]стр.2015!$M$124+[1]стр.2015!$M$125+[1]стр.2015!$M$129</f>
        <v>1091.3012000000001</v>
      </c>
      <c r="C23" s="242">
        <f>[1]стр.2015!$D$124+[1]стр.2015!$D$125+[1]стр.2015!$D$129</f>
        <v>168.7</v>
      </c>
      <c r="I23" s="235"/>
      <c r="J23" s="235"/>
      <c r="K23" s="216"/>
      <c r="L23" s="25"/>
    </row>
    <row r="24" spans="1:15" ht="15.75" hidden="1" outlineLevel="1" x14ac:dyDescent="0.2">
      <c r="A24" s="237" t="s">
        <v>253</v>
      </c>
      <c r="B24" s="243"/>
      <c r="C24" s="244"/>
      <c r="I24" s="235"/>
      <c r="J24" s="235"/>
      <c r="L24" s="25"/>
    </row>
    <row r="25" spans="1:15" ht="31.5" hidden="1" outlineLevel="1" x14ac:dyDescent="0.2">
      <c r="A25" s="238" t="s">
        <v>134</v>
      </c>
      <c r="B25" s="240">
        <f>SUM(B26:B28)</f>
        <v>0</v>
      </c>
      <c r="C25" s="240">
        <f>SUM(C26:C28)</f>
        <v>0</v>
      </c>
      <c r="F25" s="215" t="e">
        <f>SUM(B26:B28)/SUM(C26:C28)</f>
        <v>#DIV/0!</v>
      </c>
      <c r="I25" s="235">
        <f>'[4]Приложение 6'!B15</f>
        <v>410.4</v>
      </c>
      <c r="J25" s="235">
        <f>'[4]Приложение 6'!C15</f>
        <v>160</v>
      </c>
      <c r="L25" s="25" t="s">
        <v>268</v>
      </c>
      <c r="M25" s="215">
        <f>I25/J25</f>
        <v>2.5649999999999999</v>
      </c>
    </row>
    <row r="26" spans="1:15" ht="15.75" hidden="1" outlineLevel="1" x14ac:dyDescent="0.2">
      <c r="A26" s="236" t="s">
        <v>251</v>
      </c>
      <c r="B26" s="241"/>
      <c r="C26" s="242"/>
      <c r="I26" s="215"/>
      <c r="J26" s="215"/>
      <c r="L26" s="25"/>
    </row>
    <row r="27" spans="1:15" ht="15.75" hidden="1" outlineLevel="1" x14ac:dyDescent="0.2">
      <c r="A27" s="236" t="s">
        <v>252</v>
      </c>
      <c r="B27" s="241"/>
      <c r="C27" s="242"/>
    </row>
    <row r="28" spans="1:15" ht="15.75" hidden="1" outlineLevel="1" x14ac:dyDescent="0.2">
      <c r="A28" s="237" t="s">
        <v>253</v>
      </c>
      <c r="B28" s="243"/>
      <c r="C28" s="244"/>
    </row>
    <row r="29" spans="1:15" ht="31.5" hidden="1" outlineLevel="1" x14ac:dyDescent="0.2">
      <c r="A29" s="238" t="s">
        <v>135</v>
      </c>
      <c r="B29" s="240">
        <f>SUM(B30:B32)</f>
        <v>0</v>
      </c>
      <c r="C29" s="240">
        <f>SUM(C30:C32)</f>
        <v>0</v>
      </c>
    </row>
    <row r="30" spans="1:15" ht="15.75" hidden="1" outlineLevel="1" x14ac:dyDescent="0.2">
      <c r="A30" s="236" t="s">
        <v>251</v>
      </c>
      <c r="B30" s="241"/>
      <c r="C30" s="242"/>
      <c r="I30" s="215"/>
      <c r="J30" s="215"/>
      <c r="L30" s="25"/>
    </row>
    <row r="31" spans="1:15" ht="15.75" hidden="1" outlineLevel="1" x14ac:dyDescent="0.2">
      <c r="A31" s="236" t="s">
        <v>252</v>
      </c>
      <c r="B31" s="241"/>
      <c r="C31" s="242"/>
      <c r="L31" s="264"/>
    </row>
    <row r="32" spans="1:15" ht="15.75" hidden="1" outlineLevel="1" x14ac:dyDescent="0.2">
      <c r="A32" s="237" t="s">
        <v>253</v>
      </c>
      <c r="B32" s="243"/>
      <c r="C32" s="244"/>
      <c r="L32" s="264"/>
    </row>
    <row r="33" spans="1:12" ht="31.5" hidden="1" outlineLevel="1" x14ac:dyDescent="0.2">
      <c r="A33" s="238" t="s">
        <v>136</v>
      </c>
      <c r="B33" s="240">
        <f>SUM(B34:B36)</f>
        <v>0</v>
      </c>
      <c r="C33" s="240">
        <f>SUM(C34:C36)</f>
        <v>0</v>
      </c>
    </row>
    <row r="34" spans="1:12" ht="15.75" hidden="1" outlineLevel="1" x14ac:dyDescent="0.2">
      <c r="A34" s="236" t="s">
        <v>251</v>
      </c>
      <c r="B34" s="241"/>
      <c r="C34" s="242"/>
      <c r="I34" s="215"/>
      <c r="J34" s="215"/>
      <c r="L34" s="25"/>
    </row>
    <row r="35" spans="1:12" ht="15.75" hidden="1" outlineLevel="1" x14ac:dyDescent="0.2">
      <c r="A35" s="236" t="s">
        <v>252</v>
      </c>
      <c r="B35" s="241"/>
      <c r="C35" s="242"/>
      <c r="L35" s="264"/>
    </row>
    <row r="36" spans="1:12" ht="15.75" hidden="1" outlineLevel="1" x14ac:dyDescent="0.2">
      <c r="A36" s="237" t="s">
        <v>253</v>
      </c>
      <c r="B36" s="243"/>
      <c r="C36" s="244"/>
      <c r="L36" s="264"/>
    </row>
    <row r="37" spans="1:12" ht="47.25" collapsed="1" x14ac:dyDescent="0.2">
      <c r="A37" s="67" t="s">
        <v>137</v>
      </c>
      <c r="B37" s="28"/>
      <c r="C37" s="165"/>
    </row>
    <row r="38" spans="1:12" ht="31.5" hidden="1" outlineLevel="1" x14ac:dyDescent="0.2">
      <c r="A38" s="30" t="s">
        <v>132</v>
      </c>
      <c r="B38" s="28"/>
      <c r="C38" s="28"/>
    </row>
    <row r="39" spans="1:12" ht="31.5" hidden="1" outlineLevel="1" x14ac:dyDescent="0.2">
      <c r="A39" s="30" t="s">
        <v>133</v>
      </c>
      <c r="B39" s="29"/>
      <c r="C39" s="29"/>
    </row>
    <row r="40" spans="1:12" ht="31.5" hidden="1" outlineLevel="1" x14ac:dyDescent="0.2">
      <c r="A40" s="30" t="s">
        <v>134</v>
      </c>
      <c r="B40" s="29"/>
      <c r="C40" s="29"/>
    </row>
    <row r="41" spans="1:12" ht="31.5" hidden="1" outlineLevel="1" x14ac:dyDescent="0.2">
      <c r="A41" s="30" t="s">
        <v>135</v>
      </c>
      <c r="B41" s="29"/>
      <c r="C41" s="29"/>
    </row>
    <row r="42" spans="1:12" ht="31.5" hidden="1" outlineLevel="1" x14ac:dyDescent="0.2">
      <c r="A42" s="30" t="s">
        <v>136</v>
      </c>
      <c r="B42" s="29"/>
      <c r="C42" s="29"/>
    </row>
    <row r="43" spans="1:12" collapsed="1" x14ac:dyDescent="0.2"/>
  </sheetData>
  <mergeCells count="3">
    <mergeCell ref="B1:C1"/>
    <mergeCell ref="A4:C4"/>
    <mergeCell ref="I7:J7"/>
  </mergeCells>
  <pageMargins left="0.7" right="0.7" top="0.75" bottom="0.75" header="0.3" footer="0.3"/>
  <pageSetup paperSize="9" scale="77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H47"/>
  <sheetViews>
    <sheetView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7" sqref="B57"/>
    </sheetView>
  </sheetViews>
  <sheetFormatPr defaultRowHeight="12.75" outlineLevelRow="1" outlineLevelCol="2" x14ac:dyDescent="0.2"/>
  <cols>
    <col min="1" max="1" width="38.85546875" customWidth="1"/>
    <col min="2" max="2" width="45" customWidth="1"/>
    <col min="3" max="3" width="36.5703125" customWidth="1"/>
    <col min="4" max="4" width="35.42578125" customWidth="1"/>
    <col min="5" max="6" width="23.5703125" hidden="1" customWidth="1" outlineLevel="1"/>
    <col min="7" max="8" width="23.28515625" hidden="1" customWidth="1" outlineLevel="1"/>
    <col min="9" max="9" width="15.42578125" hidden="1" customWidth="1" outlineLevel="1"/>
    <col min="10" max="10" width="9.7109375" style="228" hidden="1" customWidth="1" outlineLevel="1"/>
    <col min="11" max="11" width="9.140625" style="228" hidden="1" customWidth="1" outlineLevel="1"/>
    <col min="12" max="12" width="9.140625" style="218" hidden="1" customWidth="1" outlineLevel="1"/>
    <col min="13" max="13" width="11.28515625" hidden="1" customWidth="1" outlineLevel="1"/>
    <col min="14" max="14" width="17" hidden="1" customWidth="1" outlineLevel="2"/>
    <col min="15" max="15" width="45" hidden="1" customWidth="1" outlineLevel="2"/>
    <col min="16" max="16" width="36.5703125" hidden="1" customWidth="1" outlineLevel="2"/>
    <col min="17" max="17" width="35.42578125" hidden="1" customWidth="1" outlineLevel="2"/>
    <col min="18" max="18" width="11.85546875" hidden="1" customWidth="1" outlineLevel="1" collapsed="1"/>
    <col min="19" max="20" width="9.140625" hidden="1" customWidth="1" outlineLevel="1"/>
    <col min="21" max="31" width="9.140625" hidden="1" customWidth="1" outlineLevel="2"/>
    <col min="32" max="32" width="9.140625" hidden="1" customWidth="1" outlineLevel="1" collapsed="1"/>
    <col min="33" max="33" width="9.140625" hidden="1" customWidth="1" outlineLevel="1"/>
    <col min="34" max="34" width="9.140625" collapsed="1"/>
  </cols>
  <sheetData>
    <row r="1" spans="1:30" x14ac:dyDescent="0.2">
      <c r="C1" s="298" t="s">
        <v>232</v>
      </c>
      <c r="D1" s="298"/>
      <c r="E1" s="199"/>
      <c r="F1" s="199"/>
      <c r="G1" s="199"/>
      <c r="H1" s="199"/>
      <c r="I1" s="199"/>
    </row>
    <row r="2" spans="1:30" ht="39.75" customHeight="1" x14ac:dyDescent="0.2">
      <c r="C2" s="58"/>
      <c r="D2" s="56" t="s">
        <v>98</v>
      </c>
      <c r="E2" s="199"/>
      <c r="F2" s="199"/>
      <c r="G2" s="199"/>
      <c r="H2" s="199"/>
      <c r="I2" s="199"/>
      <c r="P2" s="58"/>
      <c r="Q2" s="233" t="s">
        <v>98</v>
      </c>
    </row>
    <row r="3" spans="1:30" x14ac:dyDescent="0.2">
      <c r="A3" s="19"/>
      <c r="B3" s="19"/>
      <c r="C3" s="19"/>
      <c r="D3" s="19"/>
      <c r="E3" s="19"/>
      <c r="F3" s="19"/>
      <c r="G3" s="19"/>
      <c r="H3" s="19"/>
      <c r="I3" s="19"/>
      <c r="O3" s="19"/>
      <c r="P3" s="19"/>
      <c r="Q3" s="19"/>
    </row>
    <row r="4" spans="1:30" ht="77.25" customHeight="1" x14ac:dyDescent="0.2">
      <c r="A4" s="334" t="s">
        <v>139</v>
      </c>
      <c r="B4" s="334"/>
      <c r="C4" s="334"/>
      <c r="D4" s="334"/>
      <c r="E4" s="200"/>
      <c r="F4" s="200"/>
      <c r="G4" s="200"/>
      <c r="H4" s="200"/>
      <c r="I4" s="200"/>
    </row>
    <row r="5" spans="1:30" ht="15.75" x14ac:dyDescent="0.2">
      <c r="A5" s="68"/>
      <c r="B5" s="68"/>
      <c r="C5" s="68"/>
      <c r="D5" s="68"/>
      <c r="E5" s="68"/>
      <c r="F5" s="68"/>
      <c r="G5" s="68"/>
      <c r="H5" s="68"/>
      <c r="I5" s="68"/>
      <c r="O5" s="68"/>
      <c r="P5" s="68"/>
      <c r="Q5" s="68"/>
    </row>
    <row r="6" spans="1:30" ht="15.75" x14ac:dyDescent="0.2">
      <c r="A6" s="68"/>
      <c r="B6" s="68"/>
      <c r="C6" s="68"/>
      <c r="D6" s="68"/>
      <c r="E6" s="201" t="s">
        <v>264</v>
      </c>
      <c r="F6" s="201" t="s">
        <v>263</v>
      </c>
      <c r="G6" s="201" t="s">
        <v>264</v>
      </c>
      <c r="H6" s="201" t="s">
        <v>263</v>
      </c>
      <c r="I6" s="68"/>
      <c r="J6" s="229" t="s">
        <v>265</v>
      </c>
      <c r="K6" s="229" t="s">
        <v>266</v>
      </c>
      <c r="O6" s="68"/>
      <c r="P6" s="68"/>
      <c r="Q6" s="68"/>
    </row>
    <row r="7" spans="1:30" ht="80.25" customHeight="1" x14ac:dyDescent="0.2">
      <c r="A7" s="32" t="s">
        <v>125</v>
      </c>
      <c r="B7" s="32" t="s">
        <v>146</v>
      </c>
      <c r="C7" s="32" t="s">
        <v>140</v>
      </c>
      <c r="D7" s="32" t="s">
        <v>145</v>
      </c>
      <c r="E7" s="301" t="s">
        <v>261</v>
      </c>
      <c r="F7" s="337"/>
      <c r="G7" s="338" t="s">
        <v>262</v>
      </c>
      <c r="H7" s="338"/>
      <c r="I7" s="68"/>
      <c r="J7" s="336" t="s">
        <v>260</v>
      </c>
      <c r="K7" s="336"/>
      <c r="O7" s="234" t="s">
        <v>146</v>
      </c>
      <c r="P7" s="234" t="s">
        <v>140</v>
      </c>
      <c r="Q7" s="234" t="s">
        <v>145</v>
      </c>
    </row>
    <row r="8" spans="1:30" ht="75" customHeight="1" x14ac:dyDescent="0.2">
      <c r="A8" s="67" t="s">
        <v>141</v>
      </c>
      <c r="B8" s="167">
        <f>B9+B10+B11</f>
        <v>0</v>
      </c>
      <c r="C8" s="167">
        <f>C9+C10+C11</f>
        <v>0</v>
      </c>
      <c r="D8" s="168">
        <f>D9+D10+D11</f>
        <v>0</v>
      </c>
      <c r="E8" s="220"/>
      <c r="F8" s="220"/>
      <c r="G8" s="220"/>
      <c r="H8" s="220"/>
      <c r="I8" s="220"/>
      <c r="O8" s="167">
        <f>O9+O10+O11</f>
        <v>0</v>
      </c>
      <c r="P8" s="167">
        <f>P9+P10+P11</f>
        <v>0</v>
      </c>
      <c r="Q8" s="168">
        <f>Q9+Q10+Q11</f>
        <v>0</v>
      </c>
    </row>
    <row r="9" spans="1:30" ht="25.5" customHeight="1" x14ac:dyDescent="0.2">
      <c r="A9" s="30" t="s">
        <v>142</v>
      </c>
      <c r="B9" s="28"/>
      <c r="C9" s="165"/>
      <c r="D9" s="166"/>
      <c r="E9" s="221"/>
      <c r="F9" s="221"/>
      <c r="G9" s="221"/>
      <c r="H9" s="221"/>
      <c r="I9" s="221"/>
      <c r="O9" s="28"/>
      <c r="P9" s="165"/>
      <c r="Q9" s="166"/>
    </row>
    <row r="10" spans="1:30" ht="25.5" customHeight="1" x14ac:dyDescent="0.2">
      <c r="A10" s="30" t="s">
        <v>143</v>
      </c>
      <c r="B10" s="28"/>
      <c r="C10" s="165"/>
      <c r="D10" s="166"/>
      <c r="E10" s="221"/>
      <c r="F10" s="221"/>
      <c r="G10" s="221"/>
      <c r="H10" s="221"/>
      <c r="I10" s="221"/>
      <c r="O10" s="28"/>
      <c r="P10" s="165"/>
      <c r="Q10" s="166"/>
    </row>
    <row r="11" spans="1:30" ht="24" customHeight="1" x14ac:dyDescent="0.2">
      <c r="A11" s="30" t="s">
        <v>82</v>
      </c>
      <c r="B11" s="28"/>
      <c r="C11" s="165"/>
      <c r="D11" s="166"/>
      <c r="E11" s="221"/>
      <c r="F11" s="221"/>
      <c r="G11" s="221"/>
      <c r="H11" s="221"/>
      <c r="I11" s="221"/>
      <c r="O11" s="28"/>
      <c r="P11" s="165"/>
      <c r="Q11" s="166"/>
      <c r="Z11" s="167">
        <f>'[3]Приложение 8 инвест за 3 года '!$N$3</f>
        <v>0</v>
      </c>
      <c r="AA11" s="167">
        <f>Z11-C12</f>
        <v>-27.970499999999998</v>
      </c>
    </row>
    <row r="12" spans="1:30" ht="84.75" customHeight="1" x14ac:dyDescent="0.2">
      <c r="A12" s="31" t="s">
        <v>144</v>
      </c>
      <c r="B12" s="167">
        <f>SUM(B13,B30,B47)</f>
        <v>10395.602459666667</v>
      </c>
      <c r="C12" s="167">
        <f>SUM(C13,C30,C47)</f>
        <v>27.970499999999998</v>
      </c>
      <c r="D12" s="181">
        <f>SUM(D13,D30,D47)</f>
        <v>1913.9166666666665</v>
      </c>
      <c r="E12" s="219">
        <f>B12/C12</f>
        <v>371.66309002937624</v>
      </c>
      <c r="F12" s="219">
        <f>SUM(B15:B17,B19:B21,B23:B25,B27:B29,B32:B34,B36:B38,B40:B42,B44:B46)/SUM(C15:C17,C19:C21,C23:C25,C27:C29,C32:C34,C36:C38,C40:C42,C44:C46)</f>
        <v>399.61170540159122</v>
      </c>
      <c r="G12" s="219">
        <f>B12/D12</f>
        <v>5.4315857323986592</v>
      </c>
      <c r="H12" s="219">
        <f>SUM(B15:B17,B19:B21,B23:B25,B27:B29,B32:B34,B36:B38,B40:B42,B44:B46)/SUM(D15:D17,D19:D21,D23:D25,D27:D29,D32:D34,D36:D38,D40:D42,D44:D46)</f>
        <v>5.9307985131206742</v>
      </c>
      <c r="I12" s="219"/>
      <c r="J12" s="230">
        <f>'[4]Приложение 7'!B12</f>
        <v>10455.053333333333</v>
      </c>
      <c r="K12" s="230">
        <f>'[4]Приложение 7'!C12</f>
        <v>14.863333333333333</v>
      </c>
      <c r="L12" s="227">
        <f>J12/K12</f>
        <v>703.41242431038347</v>
      </c>
      <c r="N12" s="250" t="e">
        <f>SUM(N13,N30,N47)/3</f>
        <v>#REF!</v>
      </c>
      <c r="O12" s="167" t="e">
        <f>SUM(O13,O30,O47)</f>
        <v>#REF!</v>
      </c>
      <c r="P12" s="167">
        <f>SUM(P13,P30,P47)</f>
        <v>15.451333333333334</v>
      </c>
      <c r="Q12" s="181">
        <f>SUM(Q13,Q30,Q47)</f>
        <v>751.49</v>
      </c>
      <c r="W12" s="167">
        <f>'[5]Приложение 8 инвест за 3 года '!$N$12</f>
        <v>14.866999999999999</v>
      </c>
      <c r="X12" s="167">
        <f>W12-C12</f>
        <v>-13.103499999999999</v>
      </c>
      <c r="Z12" s="167">
        <f>'[3]Приложение 8 инвест за 3 года '!$N$12</f>
        <v>18.1145</v>
      </c>
      <c r="AA12" s="167"/>
      <c r="AC12" s="167">
        <f>W12-Z12</f>
        <v>-3.2475000000000005</v>
      </c>
      <c r="AD12" s="167"/>
    </row>
    <row r="13" spans="1:30" ht="23.25" customHeight="1" x14ac:dyDescent="0.2">
      <c r="A13" s="270" t="s">
        <v>142</v>
      </c>
      <c r="B13" s="180">
        <f>SUM(B14,B18,B22)</f>
        <v>3548.3858566666668</v>
      </c>
      <c r="C13" s="180">
        <f>SUM(C14,C18,C22)</f>
        <v>6.788333333333334</v>
      </c>
      <c r="D13" s="180">
        <f>SUM(D14,D18,D22)</f>
        <v>413.77</v>
      </c>
      <c r="E13" s="225">
        <f>B13/C13</f>
        <v>522.71827007120055</v>
      </c>
      <c r="F13" s="226">
        <f>SUM(B15:B17,B19:B21,B23:B25)/SUM(C15:C17,C19:C21,C23:C25)</f>
        <v>523.19063557858362</v>
      </c>
      <c r="G13" s="225">
        <f>B13/D13</f>
        <v>8.5757446326864368</v>
      </c>
      <c r="H13" s="226">
        <f>SUM(B15:B17,B19:B21,B23:B25)/SUM(D15:D17,D19:D21,D23:D25)</f>
        <v>8.6107139794202929</v>
      </c>
      <c r="I13" s="222">
        <f>'[6]Приложение 8 инвест за 3 года '!$AD$25+'[6]Приложение 8 инвест за 3 года '!$AD$38+'[6]Приложение 8 инвест за 3 года '!$AD$59</f>
        <v>526.15000000000009</v>
      </c>
      <c r="J13" s="230">
        <f>'[4]Приложение 7'!B13</f>
        <v>4675.8433333333332</v>
      </c>
      <c r="K13" s="230">
        <f>'[4]Приложение 7'!C13</f>
        <v>6.82</v>
      </c>
      <c r="L13" s="227">
        <f>J13/K13</f>
        <v>685.60752688172033</v>
      </c>
      <c r="M13" s="251">
        <f>SUM(B15:B17,B19:B21,B23:B25)</f>
        <v>10602.45823</v>
      </c>
      <c r="N13" s="249" t="e">
        <f>SUM(O14,O18,O22)</f>
        <v>#REF!</v>
      </c>
      <c r="O13" s="180" t="e">
        <f>SUM(O14,O18,O22)/3</f>
        <v>#REF!</v>
      </c>
      <c r="P13" s="180">
        <f>SUM(P14,P18,P22)/3</f>
        <v>7.2266666666666675</v>
      </c>
      <c r="Q13" s="180">
        <f>SUM(Q14,Q18,Q22)/3</f>
        <v>410.43666666666667</v>
      </c>
      <c r="R13" s="252">
        <f>M13/3</f>
        <v>3534.1527433333335</v>
      </c>
      <c r="S13" s="249">
        <f>SUM(C15:C17,C19:C21,C23:C25)</f>
        <v>20.265000000000004</v>
      </c>
      <c r="T13" s="252">
        <f>S13/3</f>
        <v>6.7550000000000017</v>
      </c>
      <c r="X13" s="197"/>
    </row>
    <row r="14" spans="1:30" ht="23.25" hidden="1" customHeight="1" outlineLevel="1" x14ac:dyDescent="0.2">
      <c r="A14" s="271" t="s">
        <v>254</v>
      </c>
      <c r="B14" s="248">
        <f>AVERAGE(B15:B17)</f>
        <v>3469.1454766666666</v>
      </c>
      <c r="C14" s="248">
        <f>AVERAGE(C15:C17)</f>
        <v>6.5450000000000008</v>
      </c>
      <c r="D14" s="248">
        <f>AVERAGE(D15:D17)</f>
        <v>364.51</v>
      </c>
      <c r="E14" s="223"/>
      <c r="F14" s="223">
        <f>F13/3.9</f>
        <v>134.15144502014965</v>
      </c>
      <c r="G14" s="223"/>
      <c r="H14" s="223"/>
      <c r="I14" s="223"/>
      <c r="O14" s="245" t="e">
        <f>SUM(O15:O17)</f>
        <v>#REF!</v>
      </c>
      <c r="P14" s="245">
        <f>SUM(P15:P17)</f>
        <v>19.635000000000002</v>
      </c>
      <c r="Q14" s="245">
        <f>SUM(Q15:Q17)</f>
        <v>933.53</v>
      </c>
      <c r="Z14">
        <f>AVERAGE(Z15:Z17)</f>
        <v>6.04</v>
      </c>
    </row>
    <row r="15" spans="1:30" ht="23.25" hidden="1" customHeight="1" outlineLevel="1" x14ac:dyDescent="0.2">
      <c r="A15" s="272" t="s">
        <v>251</v>
      </c>
      <c r="B15" s="242">
        <f>IF([1]стр.2014!$M$65=0,"",[1]стр.2014!$M$65)</f>
        <v>3784.3634599999996</v>
      </c>
      <c r="C15" s="246">
        <f>IF([1]стр.2014!$C$65=0,"",[1]стр.2014!$C$65)</f>
        <v>8.9679999999999982</v>
      </c>
      <c r="D15" s="242">
        <f>IF([1]стр.2014!$D$65=0,"",[1]стр.2014!$D$65)</f>
        <v>464.47</v>
      </c>
      <c r="E15" s="222"/>
      <c r="F15" s="222"/>
      <c r="G15" s="222"/>
      <c r="H15" s="222"/>
      <c r="I15" s="222"/>
      <c r="O15" s="241">
        <f>'[7]ВЛ-0,4'!$I$66/1000</f>
        <v>2201.3831100000002</v>
      </c>
      <c r="P15" s="246">
        <f>'[8]10.1'!$F$49</f>
        <v>8.9679999999999982</v>
      </c>
      <c r="Q15" s="242">
        <f>[3]стр.2014!$D$64</f>
        <v>304.47000000000003</v>
      </c>
      <c r="Z15">
        <f>'[3]Приложение 8 инвест за 3 года '!$K$25</f>
        <v>7.4529999999999985</v>
      </c>
    </row>
    <row r="16" spans="1:30" ht="23.25" hidden="1" customHeight="1" outlineLevel="1" x14ac:dyDescent="0.2">
      <c r="A16" s="272" t="s">
        <v>252</v>
      </c>
      <c r="B16" s="242">
        <f>IF([1]стр.2015!$M$78=0,"",[1]стр.2015!$M$78)</f>
        <v>2948.6170300000003</v>
      </c>
      <c r="C16" s="246">
        <f>IF([1]стр.2015!$C$78=0,"",[1]стр.2015!$C$78)</f>
        <v>6.2650000000000015</v>
      </c>
      <c r="D16" s="242">
        <f>IF([1]стр.2015!$D$78=0,"",[1]стр.2015!$D$78)</f>
        <v>428.69999999999993</v>
      </c>
      <c r="E16" s="222"/>
      <c r="F16" s="222"/>
      <c r="G16" s="222"/>
      <c r="H16" s="222"/>
      <c r="I16" s="222"/>
      <c r="O16" s="241" t="e">
        <f>#REF!</f>
        <v>#REF!</v>
      </c>
      <c r="P16" s="246">
        <f>'[8]10.1'!$G$49</f>
        <v>6.2650000000000015</v>
      </c>
      <c r="Q16" s="242">
        <f>[3]стр.2015!$D$78</f>
        <v>428.69999999999993</v>
      </c>
      <c r="Z16">
        <f>'[3]Приложение 8 инвест за 3 года '!$L$25</f>
        <v>6.2650000000000015</v>
      </c>
    </row>
    <row r="17" spans="1:26" ht="23.25" hidden="1" customHeight="1" outlineLevel="1" x14ac:dyDescent="0.2">
      <c r="A17" s="273" t="s">
        <v>253</v>
      </c>
      <c r="B17" s="244">
        <f>IF([1]стр.2016!$M$37=0,"",[1]стр.2016!$M$37)</f>
        <v>3674.4559400000003</v>
      </c>
      <c r="C17" s="247">
        <f>IF([1]стр.2016!$C$37=0,"",[1]стр.2016!$C$37)</f>
        <v>4.4020000000000001</v>
      </c>
      <c r="D17" s="244">
        <f>IF([1]стр.2016!$D$37=0,"",[1]стр.2016!$D$37)</f>
        <v>200.36</v>
      </c>
      <c r="E17" s="222"/>
      <c r="F17" s="222"/>
      <c r="G17" s="222"/>
      <c r="H17" s="222"/>
      <c r="I17" s="222"/>
      <c r="O17" s="243">
        <f>[3]стр.2016!$M$37</f>
        <v>3674.4559400000003</v>
      </c>
      <c r="P17" s="247">
        <f>'[8]10.1'!$H$49</f>
        <v>4.4020000000000001</v>
      </c>
      <c r="Q17" s="244">
        <f>[3]стр.2016!$D$37</f>
        <v>200.36</v>
      </c>
      <c r="Z17">
        <f>'[3]Приложение 8 инвест за 3 года '!$M$25</f>
        <v>4.4020000000000001</v>
      </c>
    </row>
    <row r="18" spans="1:26" ht="23.25" hidden="1" customHeight="1" outlineLevel="1" x14ac:dyDescent="0.2">
      <c r="A18" s="271" t="s">
        <v>257</v>
      </c>
      <c r="B18" s="248">
        <f>AVERAGE(B19:B21)</f>
        <v>21.34967</v>
      </c>
      <c r="C18" s="248">
        <f>AVERAGE(C19:C21)</f>
        <v>0.05</v>
      </c>
      <c r="D18" s="248">
        <f>AVERAGE(D19:D21)</f>
        <v>5</v>
      </c>
      <c r="E18" s="222"/>
      <c r="F18" s="222"/>
      <c r="G18" s="222"/>
      <c r="H18" s="222"/>
      <c r="I18" s="222"/>
      <c r="O18" s="245" t="e">
        <f>SUM(O19:O21)</f>
        <v>#REF!</v>
      </c>
      <c r="P18" s="245">
        <f>SUM(P19:P21)</f>
        <v>1.5649999999999999</v>
      </c>
      <c r="Q18" s="245">
        <f>SUM(Q19:Q21)</f>
        <v>165</v>
      </c>
      <c r="Z18">
        <v>0.78249999999999997</v>
      </c>
    </row>
    <row r="19" spans="1:26" ht="23.25" hidden="1" customHeight="1" outlineLevel="1" x14ac:dyDescent="0.2">
      <c r="A19" s="272" t="s">
        <v>251</v>
      </c>
      <c r="B19" s="242" t="str">
        <f>IF([1]стр.2014!$M$78=0,"",[1]стр.2014!$M$78)</f>
        <v/>
      </c>
      <c r="C19" s="246" t="str">
        <f>IF([1]стр.2014!$C$78=0,"",[1]стр.2014!$C$78)</f>
        <v/>
      </c>
      <c r="D19" s="242" t="str">
        <f>IF([1]стр.2014!$D$78=0,"",[1]стр.2014!$D$78)</f>
        <v/>
      </c>
      <c r="E19" s="222"/>
      <c r="F19" s="222"/>
      <c r="G19" s="222"/>
      <c r="H19" s="222"/>
      <c r="I19" s="222"/>
      <c r="O19" s="241">
        <f>'[7]ВЛ-0,4'!$I$69/1000</f>
        <v>556.73173999999995</v>
      </c>
      <c r="P19" s="246">
        <f>'[3]Приложение 8 инвест за 3 года '!$K$36</f>
        <v>1.5149999999999999</v>
      </c>
      <c r="Q19" s="242">
        <f>[3]стр.2014!$D$76</f>
        <v>160</v>
      </c>
    </row>
    <row r="20" spans="1:26" ht="23.25" hidden="1" customHeight="1" outlineLevel="1" x14ac:dyDescent="0.2">
      <c r="A20" s="272" t="s">
        <v>252</v>
      </c>
      <c r="B20" s="242">
        <f>IF([1]стр.2015!$M$91=0,"",[1]стр.2015!$M$91)</f>
        <v>21.34967</v>
      </c>
      <c r="C20" s="246">
        <f>IF([1]стр.2015!$C$91=0,"",[1]стр.2015!$C$91)</f>
        <v>0.05</v>
      </c>
      <c r="D20" s="242">
        <f>IF([1]стр.2015!$D$91=0,"",[1]стр.2015!$D$91)</f>
        <v>5</v>
      </c>
      <c r="E20" s="222"/>
      <c r="F20" s="222"/>
      <c r="G20" s="222"/>
      <c r="H20" s="222"/>
      <c r="I20" s="222"/>
      <c r="O20" s="241" t="e">
        <f>#REF!</f>
        <v>#REF!</v>
      </c>
      <c r="P20" s="246">
        <f>'[3]Приложение 8 инвест за 3 года '!$L$36</f>
        <v>0.05</v>
      </c>
      <c r="Q20" s="242">
        <f>[3]стр.2015!$D$91</f>
        <v>5</v>
      </c>
    </row>
    <row r="21" spans="1:26" ht="23.25" hidden="1" customHeight="1" outlineLevel="1" x14ac:dyDescent="0.2">
      <c r="A21" s="273" t="s">
        <v>253</v>
      </c>
      <c r="B21" s="244" t="str">
        <f>IF([1]стр.2016!$M$54=0,"",[1]стр.2016!$M$54)</f>
        <v/>
      </c>
      <c r="C21" s="247" t="str">
        <f>IF([1]стр.2016!$C$54=0,"",[1]стр.2016!$C$54)</f>
        <v/>
      </c>
      <c r="D21" s="244" t="str">
        <f>IF([1]стр.2016!$D$54=0,"",[1]стр.2016!$D$54)</f>
        <v/>
      </c>
      <c r="E21" s="222"/>
      <c r="F21" s="222"/>
      <c r="G21" s="222"/>
      <c r="H21" s="222"/>
      <c r="I21" s="222"/>
      <c r="O21" s="243"/>
      <c r="P21" s="247" t="str">
        <f>'[3]Приложение 8 инвест за 3 года '!$M$36</f>
        <v/>
      </c>
      <c r="Q21" s="244"/>
    </row>
    <row r="22" spans="1:26" ht="23.25" hidden="1" customHeight="1" outlineLevel="1" x14ac:dyDescent="0.2">
      <c r="A22" s="271" t="s">
        <v>256</v>
      </c>
      <c r="B22" s="248">
        <f>AVERAGE(B23:B25)</f>
        <v>57.890710000000006</v>
      </c>
      <c r="C22" s="248">
        <f>AVERAGE(C23:C25)</f>
        <v>0.19333333333333336</v>
      </c>
      <c r="D22" s="248">
        <f>AVERAGE(D23:D25)</f>
        <v>44.26</v>
      </c>
      <c r="E22" s="222"/>
      <c r="F22" s="222"/>
      <c r="G22" s="222"/>
      <c r="H22" s="222"/>
      <c r="I22" s="222"/>
      <c r="O22" s="245" t="e">
        <f>SUM(O23:O25)</f>
        <v>#REF!</v>
      </c>
      <c r="P22" s="245">
        <f>SUM(P23:P25)</f>
        <v>0.48</v>
      </c>
      <c r="Q22" s="245">
        <f>SUM(Q23:Q25)</f>
        <v>132.78</v>
      </c>
    </row>
    <row r="23" spans="1:26" ht="23.25" hidden="1" customHeight="1" outlineLevel="1" x14ac:dyDescent="0.2">
      <c r="A23" s="272" t="s">
        <v>251</v>
      </c>
      <c r="B23" s="242">
        <f>IF([1]стр.2014!$M$85=0,"",[1]стр.2014!$M$85)</f>
        <v>66.242350000000002</v>
      </c>
      <c r="C23" s="246">
        <f>IF([1]стр.2014!$C$85=0,"",[1]стр.2014!$C$85)</f>
        <v>0.1</v>
      </c>
      <c r="D23" s="242">
        <f>IF([1]стр.2014!$D$85=0,"",[1]стр.2014!$D$85)</f>
        <v>16</v>
      </c>
      <c r="E23" s="222"/>
      <c r="F23" s="222"/>
      <c r="G23" s="222"/>
      <c r="H23" s="222"/>
      <c r="I23" s="222"/>
      <c r="O23" s="241">
        <f>'[7]ВЛ-0,4'!$I$72/1000</f>
        <v>66.242350000000002</v>
      </c>
      <c r="P23" s="246" t="str">
        <f>'[3]Приложение 8 инвест за 3 года '!W57</f>
        <v/>
      </c>
      <c r="Q23" s="242">
        <f>[3]стр.2014!$D$83</f>
        <v>16</v>
      </c>
    </row>
    <row r="24" spans="1:26" ht="23.25" hidden="1" customHeight="1" outlineLevel="1" x14ac:dyDescent="0.2">
      <c r="A24" s="272" t="s">
        <v>252</v>
      </c>
      <c r="B24" s="242">
        <f>IF([1]стр.2015!$M$102=0,"",[1]стр.2015!$M$102)</f>
        <v>10.91005</v>
      </c>
      <c r="C24" s="246">
        <f>IF([1]стр.2015!$C$102=0,"",[1]стр.2015!$C$102)</f>
        <v>0.17</v>
      </c>
      <c r="D24" s="242">
        <f>IF([1]стр.2015!$D$102=0,"",[1]стр.2015!$D$102)</f>
        <v>24</v>
      </c>
      <c r="E24" s="222"/>
      <c r="F24" s="222"/>
      <c r="G24" s="222"/>
      <c r="H24" s="222"/>
      <c r="I24" s="222"/>
      <c r="O24" s="241" t="e">
        <f>#REF!</f>
        <v>#REF!</v>
      </c>
      <c r="P24" s="246">
        <f>'[3]Приложение 8 инвест за 3 года '!$L$57</f>
        <v>0.17</v>
      </c>
      <c r="Q24" s="242">
        <f>[3]стр.2015!$D$102</f>
        <v>24</v>
      </c>
    </row>
    <row r="25" spans="1:26" ht="23.25" hidden="1" customHeight="1" outlineLevel="1" x14ac:dyDescent="0.2">
      <c r="A25" s="273" t="s">
        <v>253</v>
      </c>
      <c r="B25" s="244">
        <f>IF([1]стр.2016!$M$82=0,"",[1]стр.2016!$M$82)</f>
        <v>96.51973000000001</v>
      </c>
      <c r="C25" s="247">
        <f>IF([1]стр.2016!$C$82=0,"",[1]стр.2016!$C$82)</f>
        <v>0.31</v>
      </c>
      <c r="D25" s="244">
        <f>IF([1]стр.2016!$D$82=0,"",[1]стр.2016!$D$82)</f>
        <v>92.78</v>
      </c>
      <c r="E25" s="222"/>
      <c r="F25" s="222"/>
      <c r="G25" s="222"/>
      <c r="H25" s="222"/>
      <c r="I25" s="222"/>
      <c r="O25" s="243">
        <f>[3]стр.2016!$M$73</f>
        <v>96.51973000000001</v>
      </c>
      <c r="P25" s="247">
        <f>'[3]Приложение 8 инвест за 3 года '!$M$57</f>
        <v>0.31</v>
      </c>
      <c r="Q25" s="244">
        <f>[3]стр.2016!$D$73</f>
        <v>92.78</v>
      </c>
    </row>
    <row r="26" spans="1:26" ht="23.25" hidden="1" customHeight="1" outlineLevel="1" x14ac:dyDescent="0.2">
      <c r="A26" s="271" t="s">
        <v>255</v>
      </c>
      <c r="B26" s="240"/>
      <c r="C26" s="248"/>
      <c r="D26" s="240"/>
      <c r="E26" s="222"/>
      <c r="F26" s="222"/>
      <c r="G26" s="222"/>
      <c r="H26" s="222"/>
      <c r="I26" s="222"/>
      <c r="O26" s="239"/>
      <c r="P26" s="248"/>
      <c r="Q26" s="240"/>
    </row>
    <row r="27" spans="1:26" ht="23.25" hidden="1" customHeight="1" outlineLevel="1" x14ac:dyDescent="0.2">
      <c r="A27" s="272" t="s">
        <v>251</v>
      </c>
      <c r="B27" s="242"/>
      <c r="C27" s="246"/>
      <c r="D27" s="242"/>
      <c r="E27" s="222"/>
      <c r="F27" s="222"/>
      <c r="G27" s="222"/>
      <c r="H27" s="222"/>
      <c r="I27" s="222"/>
      <c r="O27" s="241"/>
      <c r="P27" s="246"/>
      <c r="Q27" s="242"/>
    </row>
    <row r="28" spans="1:26" ht="23.25" hidden="1" customHeight="1" outlineLevel="1" x14ac:dyDescent="0.2">
      <c r="A28" s="272" t="s">
        <v>252</v>
      </c>
      <c r="B28" s="242"/>
      <c r="C28" s="246"/>
      <c r="D28" s="242"/>
      <c r="E28" s="222"/>
      <c r="F28" s="222"/>
      <c r="G28" s="222"/>
      <c r="H28" s="222"/>
      <c r="I28" s="222"/>
      <c r="O28" s="241"/>
      <c r="P28" s="246"/>
      <c r="Q28" s="242"/>
    </row>
    <row r="29" spans="1:26" ht="23.25" hidden="1" customHeight="1" outlineLevel="1" x14ac:dyDescent="0.2">
      <c r="A29" s="273" t="s">
        <v>253</v>
      </c>
      <c r="B29" s="244"/>
      <c r="C29" s="247"/>
      <c r="D29" s="244"/>
      <c r="E29" s="222"/>
      <c r="F29" s="222"/>
      <c r="G29" s="222"/>
      <c r="H29" s="222"/>
      <c r="I29" s="222"/>
      <c r="O29" s="243"/>
      <c r="P29" s="247"/>
      <c r="Q29" s="244"/>
    </row>
    <row r="30" spans="1:26" ht="24" customHeight="1" collapsed="1" x14ac:dyDescent="0.2">
      <c r="A30" s="270" t="s">
        <v>143</v>
      </c>
      <c r="B30" s="180">
        <f>SUM(B31,B35,B39,B43)</f>
        <v>6847.2166029999998</v>
      </c>
      <c r="C30" s="180">
        <f>SUM(C31,C35,C39,C43)</f>
        <v>21.182166666666664</v>
      </c>
      <c r="D30" s="180">
        <f>SUM(D31,D35,D39,D43)</f>
        <v>1500.1466666666665</v>
      </c>
      <c r="E30" s="225">
        <f>B30/C30</f>
        <v>323.25383473519395</v>
      </c>
      <c r="F30" s="226">
        <f>SUM(B32:B34,B36:B38,B40:B42,B44:B46)/SUM(C32:C34,C36:C38,C40:C42,C44:C46)</f>
        <v>342.97322566491761</v>
      </c>
      <c r="G30" s="225">
        <f>B30/D30</f>
        <v>4.5643647752219785</v>
      </c>
      <c r="H30" s="226">
        <f>SUM(B32:B34,B36:B38,B40:B42,B44:B46)/SUM(D32:D34,D36:D38,D40:D42,D44:D46)</f>
        <v>4.8709125016059813</v>
      </c>
      <c r="I30" s="222">
        <f>'[6]Приложение 8 инвест за 3 года '!$AD$26+'[6]Приложение 8 инвест за 3 года '!$AD$48+'[6]Приложение 8 инвест за 3 года '!$AD$70+'[6]Приложение 8 инвест за 3 года '!$AD$93</f>
        <v>669.99333333333334</v>
      </c>
      <c r="J30" s="230">
        <f>'[4]Приложение 7'!B14</f>
        <v>5779.21</v>
      </c>
      <c r="K30" s="230">
        <f>'[4]Приложение 7'!C14</f>
        <v>8.043333333333333</v>
      </c>
      <c r="L30" s="227">
        <f>J30/K30</f>
        <v>718.50932449233323</v>
      </c>
      <c r="N30" s="249" t="e">
        <f>SUM(O31,O35,O39,O43)</f>
        <v>#REF!</v>
      </c>
      <c r="O30" s="245" t="e">
        <f>SUM(O31,O35,O39,O43)/3</f>
        <v>#REF!</v>
      </c>
      <c r="P30" s="245">
        <f>SUM(P31,P35,P39,P43)/3</f>
        <v>8.2246666666666659</v>
      </c>
      <c r="Q30" s="245">
        <f>SUM(Q31,Q35,Q39,Q43)/3</f>
        <v>341.05333333333334</v>
      </c>
    </row>
    <row r="31" spans="1:26" ht="24" hidden="1" customHeight="1" outlineLevel="1" x14ac:dyDescent="0.2">
      <c r="A31" s="271" t="s">
        <v>254</v>
      </c>
      <c r="B31" s="248">
        <f>AVERAGE(B32:B34)</f>
        <v>1545.9983499999998</v>
      </c>
      <c r="C31" s="248">
        <f>AVERAGE(C32:C34)</f>
        <v>1.8516666666666666</v>
      </c>
      <c r="D31" s="248">
        <f>AVERAGE(D32:D34)</f>
        <v>113.06666666666666</v>
      </c>
      <c r="E31" s="222"/>
      <c r="F31" s="222">
        <f>F30/3.9</f>
        <v>87.941852734594264</v>
      </c>
      <c r="G31" s="222"/>
      <c r="H31" s="222"/>
      <c r="I31" s="222"/>
      <c r="O31" s="245" t="e">
        <f>SUM(O32:O34)</f>
        <v>#REF!</v>
      </c>
      <c r="P31" s="245">
        <f>SUM(P32:P34)</f>
        <v>5.5549999999999997</v>
      </c>
      <c r="Q31" s="245">
        <f>SUM(Q32:Q34)</f>
        <v>179.2</v>
      </c>
      <c r="V31">
        <v>1.6756666666666664</v>
      </c>
    </row>
    <row r="32" spans="1:26" ht="24" hidden="1" customHeight="1" outlineLevel="1" x14ac:dyDescent="0.2">
      <c r="A32" s="272" t="s">
        <v>251</v>
      </c>
      <c r="B32" s="242">
        <f>IF([1]стр.2014!$M$74=0,"",[1]стр.2014!$M$74)</f>
        <v>928.01767999999993</v>
      </c>
      <c r="C32" s="246">
        <f>IF([1]стр.2014!$C$74=0,"",[1]стр.2014!$C$74)</f>
        <v>1.5989999999999998</v>
      </c>
      <c r="D32" s="242">
        <f>IF([1]стр.2014!$D$74=0,"",[1]стр.2014!$D$74)</f>
        <v>206.2</v>
      </c>
      <c r="E32" s="222"/>
      <c r="F32" s="222"/>
      <c r="G32" s="222"/>
      <c r="H32" s="222"/>
      <c r="I32" s="222"/>
      <c r="O32" s="241">
        <f>'[7]ВЛ-10(до 500 м)'!$I$11/1000</f>
        <v>710.00397000000009</v>
      </c>
      <c r="P32" s="246">
        <f>'[8]10.1'!$F$50</f>
        <v>1.5989999999999998</v>
      </c>
      <c r="Q32" s="242">
        <f>[3]стр.2014!$D$72</f>
        <v>46.2</v>
      </c>
    </row>
    <row r="33" spans="1:17" ht="24" hidden="1" customHeight="1" outlineLevel="1" x14ac:dyDescent="0.2">
      <c r="A33" s="272" t="s">
        <v>252</v>
      </c>
      <c r="B33" s="242">
        <f>IF([1]стр.2015!$M$86=0,"",[1]стр.2015!$M$86)</f>
        <v>240.00800000000001</v>
      </c>
      <c r="C33" s="246">
        <f>IF([1]стр.2015!$C$86=0,"",[1]стр.2015!$C$86)</f>
        <v>0.33999999999999997</v>
      </c>
      <c r="D33" s="242">
        <f>IF([1]стр.2015!$D$86=0,"",[1]стр.2015!$D$86)</f>
        <v>33</v>
      </c>
      <c r="E33" s="222"/>
      <c r="F33" s="222"/>
      <c r="G33" s="222"/>
      <c r="H33" s="222"/>
      <c r="I33" s="222"/>
      <c r="O33" s="241" t="e">
        <f>#REF!</f>
        <v>#REF!</v>
      </c>
      <c r="P33" s="246">
        <f>'[8]10.1'!$G$50</f>
        <v>0.33999999999999997</v>
      </c>
      <c r="Q33" s="242">
        <f>[3]стр.2015!$D$86</f>
        <v>33</v>
      </c>
    </row>
    <row r="34" spans="1:17" ht="24" hidden="1" customHeight="1" outlineLevel="1" x14ac:dyDescent="0.2">
      <c r="A34" s="273" t="s">
        <v>253</v>
      </c>
      <c r="B34" s="244">
        <f>IF([1]стр.2016!$M$48=0,"",[1]стр.2016!$M$48)</f>
        <v>3469.9693699999998</v>
      </c>
      <c r="C34" s="247">
        <f>IF([1]стр.2016!$C$48=0,"",[1]стр.2016!$C$48)</f>
        <v>3.6160000000000005</v>
      </c>
      <c r="D34" s="244">
        <f>IF([1]стр.2016!$D$48=0,"",[1]стр.2016!$D$48)</f>
        <v>100</v>
      </c>
      <c r="E34" s="222"/>
      <c r="F34" s="222"/>
      <c r="G34" s="222"/>
      <c r="H34" s="222"/>
      <c r="I34" s="222"/>
      <c r="O34" s="243">
        <f>[3]стр.2016!$M$48</f>
        <v>3469.9693699999998</v>
      </c>
      <c r="P34" s="247">
        <f>'[8]10.1'!$H$50</f>
        <v>3.6160000000000005</v>
      </c>
      <c r="Q34" s="244">
        <f>[3]стр.2016!$D$48</f>
        <v>100</v>
      </c>
    </row>
    <row r="35" spans="1:17" ht="24" hidden="1" customHeight="1" outlineLevel="1" x14ac:dyDescent="0.2">
      <c r="A35" s="271" t="s">
        <v>257</v>
      </c>
      <c r="B35" s="248">
        <f>AVERAGE(B36:B38)</f>
        <v>628.06758300000001</v>
      </c>
      <c r="C35" s="248">
        <f>AVERAGE(C36:C38)</f>
        <v>10.2105</v>
      </c>
      <c r="D35" s="248">
        <f>AVERAGE(D36:D38)</f>
        <v>65.099999999999994</v>
      </c>
      <c r="E35" s="222"/>
      <c r="F35" s="222"/>
      <c r="G35" s="222"/>
      <c r="H35" s="222"/>
      <c r="I35" s="222"/>
      <c r="O35" s="245" t="e">
        <f>SUM(O36:O38)</f>
        <v>#REF!</v>
      </c>
      <c r="P35" s="245">
        <f>SUM(P36:P38)</f>
        <v>1.2590000000000001</v>
      </c>
      <c r="Q35" s="245">
        <f>SUM(Q36:Q38)</f>
        <v>190</v>
      </c>
    </row>
    <row r="36" spans="1:17" ht="24" hidden="1" customHeight="1" outlineLevel="1" x14ac:dyDescent="0.2">
      <c r="A36" s="272" t="s">
        <v>251</v>
      </c>
      <c r="B36" s="242" t="str">
        <f>IF([1]стр.2014!$M$81=0,"",[1]стр.2014!$M$81)</f>
        <v/>
      </c>
      <c r="C36" s="246" t="str">
        <f>IF([1]стр.2014!$C$81=0,"",[1]стр.2014!$C$81)</f>
        <v/>
      </c>
      <c r="D36" s="242" t="str">
        <f>IF([1]стр.2014!$D$81=0,"",[1]стр.2014!$D$81)</f>
        <v/>
      </c>
      <c r="E36" s="222"/>
      <c r="F36" s="222"/>
      <c r="G36" s="222"/>
      <c r="H36" s="222"/>
      <c r="I36" s="222"/>
      <c r="O36" s="241">
        <f>'[7]ВЛ-10(до 500 м)'!$I$14/1000</f>
        <v>218.01361000000003</v>
      </c>
      <c r="P36" s="246">
        <f>'[3]Приложение 8 инвест за 3 года '!$K$46</f>
        <v>0.33800000000000002</v>
      </c>
      <c r="Q36" s="242">
        <f>[3]стр.2014!$D$79</f>
        <v>160</v>
      </c>
    </row>
    <row r="37" spans="1:17" ht="24" hidden="1" customHeight="1" outlineLevel="1" x14ac:dyDescent="0.2">
      <c r="A37" s="272" t="s">
        <v>252</v>
      </c>
      <c r="B37" s="242">
        <f>IF([1]стр.2015!$M$97=0,"",[1]стр.2015!$M$97)</f>
        <v>1070.0851660000001</v>
      </c>
      <c r="C37" s="246">
        <f>IF([1]стр.2015!$C$97=0,"",[1]стр.2015!$C$97)</f>
        <v>0.65100000000000002</v>
      </c>
      <c r="D37" s="242">
        <f>IF([1]стр.2015!$D$97=0,"",[1]стр.2015!$D$97)</f>
        <v>15</v>
      </c>
      <c r="E37" s="222"/>
      <c r="F37" s="222"/>
      <c r="G37" s="222"/>
      <c r="H37" s="222"/>
      <c r="I37" s="222"/>
      <c r="O37" s="241" t="e">
        <f>#REF!</f>
        <v>#REF!</v>
      </c>
      <c r="P37" s="246">
        <f>'[3]Приложение 8 инвест за 3 года '!$L$46</f>
        <v>0.65100000000000002</v>
      </c>
      <c r="Q37" s="242">
        <f>[3]стр.2015!$D$97</f>
        <v>15</v>
      </c>
    </row>
    <row r="38" spans="1:17" ht="24" hidden="1" customHeight="1" outlineLevel="1" x14ac:dyDescent="0.2">
      <c r="A38" s="273" t="s">
        <v>253</v>
      </c>
      <c r="B38" s="244">
        <f>IF([1]стр.2016!$M$73=0,"",[1]стр.2016!$M$73)</f>
        <v>186.05</v>
      </c>
      <c r="C38" s="247">
        <f>IF([1]стр.2016!$C$73=0,"",[1]стр.2016!$C$73)</f>
        <v>19.77</v>
      </c>
      <c r="D38" s="244">
        <f>IF([1]стр.2016!$D$73=0,"",[1]стр.2016!$D$73)</f>
        <v>115.2</v>
      </c>
      <c r="E38" s="222"/>
      <c r="F38" s="222"/>
      <c r="G38" s="222"/>
      <c r="H38" s="222"/>
      <c r="I38" s="222"/>
      <c r="O38" s="243">
        <f>[3]стр.2016!$M$64</f>
        <v>186.05</v>
      </c>
      <c r="P38" s="247">
        <f>'[3]Приложение 8 инвест за 3 года '!$M$46</f>
        <v>0.27</v>
      </c>
      <c r="Q38" s="244">
        <f>[3]стр.2016!$D$64</f>
        <v>15</v>
      </c>
    </row>
    <row r="39" spans="1:17" ht="23.25" hidden="1" customHeight="1" outlineLevel="1" x14ac:dyDescent="0.2">
      <c r="A39" s="271" t="s">
        <v>256</v>
      </c>
      <c r="B39" s="248">
        <f>AVERAGE(B40:B42)</f>
        <v>4597.6232600000003</v>
      </c>
      <c r="C39" s="248">
        <f>AVERAGE(C40:C42)</f>
        <v>8.92</v>
      </c>
      <c r="D39" s="248">
        <f>AVERAGE(D40:D42)</f>
        <v>194.65</v>
      </c>
      <c r="E39" s="222"/>
      <c r="F39" s="222"/>
      <c r="G39" s="222"/>
      <c r="H39" s="222"/>
      <c r="I39" s="222"/>
      <c r="O39" s="245" t="e">
        <f>SUM(O40:O42)</f>
        <v>#REF!</v>
      </c>
      <c r="P39" s="245">
        <f>SUM(P40:P42)</f>
        <v>17.84</v>
      </c>
      <c r="Q39" s="245">
        <f>SUM(Q40:Q42)</f>
        <v>389.3</v>
      </c>
    </row>
    <row r="40" spans="1:17" ht="23.25" hidden="1" customHeight="1" outlineLevel="1" x14ac:dyDescent="0.2">
      <c r="A40" s="272" t="s">
        <v>251</v>
      </c>
      <c r="B40" s="242">
        <f>IF([1]стр.2014!$M$90=0,"",[1]стр.2014!$M$90)</f>
        <v>3140.0296800000001</v>
      </c>
      <c r="C40" s="246">
        <f>IF([1]стр.2014!$C$90=0,"",[1]стр.2014!$C$90)</f>
        <v>7.81</v>
      </c>
      <c r="D40" s="242">
        <f>IF([1]стр.2014!$D$90=0,"",[1]стр.2014!$D$90)</f>
        <v>194</v>
      </c>
      <c r="E40" s="222"/>
      <c r="F40" s="222"/>
      <c r="G40" s="222"/>
      <c r="H40" s="222"/>
      <c r="I40" s="222"/>
      <c r="O40" s="241">
        <f>'[7]ВЛ-10(до 500 м)'!$I$19/1000</f>
        <v>4231.0296799999996</v>
      </c>
      <c r="P40" s="246">
        <f>'[3]Приложение 8 инвест за 3 года '!$K$68</f>
        <v>7.81</v>
      </c>
      <c r="Q40" s="242">
        <f>[3]стр.2014!$D$88</f>
        <v>194</v>
      </c>
    </row>
    <row r="41" spans="1:17" ht="23.25" hidden="1" customHeight="1" outlineLevel="1" x14ac:dyDescent="0.2">
      <c r="A41" s="272" t="s">
        <v>252</v>
      </c>
      <c r="B41" s="242">
        <f>IF([1]стр.2015!$M$110=0,"",[1]стр.2015!$M$110)</f>
        <v>6055.21684</v>
      </c>
      <c r="C41" s="246">
        <f>IF([1]стр.2015!$C$110=0,"",[1]стр.2015!$C$110)</f>
        <v>10.030000000000001</v>
      </c>
      <c r="D41" s="242">
        <f>IF([1]стр.2015!$D$110=0,"",[1]стр.2015!$D$110)</f>
        <v>195.3</v>
      </c>
      <c r="E41" s="222"/>
      <c r="F41" s="222"/>
      <c r="G41" s="222"/>
      <c r="H41" s="222"/>
      <c r="I41" s="222"/>
      <c r="O41" s="241" t="e">
        <f>#REF!</f>
        <v>#REF!</v>
      </c>
      <c r="P41" s="246">
        <f>'[3]Приложение 8 инвест за 3 года '!$L$68</f>
        <v>10.030000000000001</v>
      </c>
      <c r="Q41" s="242">
        <f>[3]стр.2015!$D$110</f>
        <v>195.3</v>
      </c>
    </row>
    <row r="42" spans="1:17" ht="23.25" hidden="1" customHeight="1" outlineLevel="1" x14ac:dyDescent="0.2">
      <c r="A42" s="273" t="s">
        <v>253</v>
      </c>
      <c r="B42" s="244" t="str">
        <f>IF([1]стр.2016!$M$94=0,"",[1]стр.2016!$M$94)</f>
        <v/>
      </c>
      <c r="C42" s="247" t="str">
        <f>IF([1]стр.2016!$C$94=0,"",[1]стр.2016!$C$94)</f>
        <v/>
      </c>
      <c r="D42" s="244" t="str">
        <f>IF([1]стр.2016!$C$94=0,"",[1]стр.2016!$C$94)</f>
        <v/>
      </c>
      <c r="E42" s="222"/>
      <c r="F42" s="222"/>
      <c r="G42" s="222"/>
      <c r="H42" s="222"/>
      <c r="I42" s="222"/>
      <c r="O42" s="243"/>
      <c r="P42" s="247" t="str">
        <f>'[3]Приложение 8 инвест за 3 года '!$M$68</f>
        <v/>
      </c>
      <c r="Q42" s="244"/>
    </row>
    <row r="43" spans="1:17" ht="24" hidden="1" customHeight="1" outlineLevel="1" x14ac:dyDescent="0.2">
      <c r="A43" s="271" t="s">
        <v>255</v>
      </c>
      <c r="B43" s="248">
        <f>AVERAGE(B44:B46)</f>
        <v>75.527410000000003</v>
      </c>
      <c r="C43" s="248">
        <f>AVERAGE(C44:C46)</f>
        <v>0.2</v>
      </c>
      <c r="D43" s="248">
        <f>AVERAGE(D44:D46)</f>
        <v>1127.33</v>
      </c>
      <c r="E43" s="222"/>
      <c r="F43" s="222"/>
      <c r="G43" s="222"/>
      <c r="H43" s="222"/>
      <c r="I43" s="222"/>
      <c r="O43" s="245" t="e">
        <f>SUM(O44:O46)</f>
        <v>#REF!</v>
      </c>
      <c r="P43" s="245">
        <f>SUM(P44:P46)</f>
        <v>0.02</v>
      </c>
      <c r="Q43" s="245">
        <f>SUM(Q44:Q46)</f>
        <v>264.66000000000003</v>
      </c>
    </row>
    <row r="44" spans="1:17" ht="24" hidden="1" customHeight="1" outlineLevel="1" x14ac:dyDescent="0.2">
      <c r="A44" s="272" t="s">
        <v>251</v>
      </c>
      <c r="B44" s="242"/>
      <c r="C44" s="246" t="str">
        <f>'[3]Приложение 8 инвест за 3 года '!$K$91</f>
        <v/>
      </c>
      <c r="D44" s="242"/>
      <c r="E44" s="222"/>
      <c r="F44" s="222"/>
      <c r="G44" s="222"/>
      <c r="H44" s="222"/>
      <c r="I44" s="222"/>
      <c r="O44" s="241"/>
      <c r="P44" s="246" t="str">
        <f>'[3]Приложение 8 инвест за 3 года '!$K$91</f>
        <v/>
      </c>
      <c r="Q44" s="242"/>
    </row>
    <row r="45" spans="1:17" ht="24" hidden="1" customHeight="1" outlineLevel="1" x14ac:dyDescent="0.2">
      <c r="A45" s="272" t="s">
        <v>252</v>
      </c>
      <c r="B45" s="242">
        <f>IF([1]стр.2015!$M$115=0,"",[1]стр.2015!$M$115)</f>
        <v>75.527410000000003</v>
      </c>
      <c r="C45" s="246">
        <f>IF([1]стр.2015!$C$115=0,"",[1]стр.2015!$C$115)</f>
        <v>0.02</v>
      </c>
      <c r="D45" s="242">
        <f>IF([1]стр.2015!$D$115=0,"",[1]стр.2015!$D$115)</f>
        <v>264.66000000000003</v>
      </c>
      <c r="E45" s="222"/>
      <c r="F45" s="222"/>
      <c r="G45" s="222"/>
      <c r="H45" s="222"/>
      <c r="I45" s="222"/>
      <c r="O45" s="241" t="e">
        <f>#REF!</f>
        <v>#REF!</v>
      </c>
      <c r="P45" s="246">
        <f>'[3]Приложение 8 инвест за 3 года '!$L$91</f>
        <v>0.02</v>
      </c>
      <c r="Q45" s="242">
        <f>[3]стр.2015!$D$114</f>
        <v>264.66000000000003</v>
      </c>
    </row>
    <row r="46" spans="1:17" ht="24" hidden="1" customHeight="1" outlineLevel="1" x14ac:dyDescent="0.2">
      <c r="A46" s="273" t="s">
        <v>253</v>
      </c>
      <c r="B46" s="244" t="str">
        <f>IF([1]стр.2016!$M$118=0,"",[1]стр.2016!$M$118)</f>
        <v/>
      </c>
      <c r="C46" s="247">
        <f>IF([1]стр.2016!$C$118=0,"",[1]стр.2016!$C$118)</f>
        <v>0.38</v>
      </c>
      <c r="D46" s="244">
        <f>IF([1]стр.2016!$D$118=0,"",[1]стр.2016!$D$118)</f>
        <v>1990</v>
      </c>
      <c r="E46" s="222"/>
      <c r="F46" s="222"/>
      <c r="G46" s="222"/>
      <c r="H46" s="222"/>
      <c r="I46" s="222"/>
      <c r="O46" s="243"/>
      <c r="P46" s="247" t="str">
        <f>'[3]Приложение 8 инвест за 3 года '!$M$91</f>
        <v/>
      </c>
      <c r="Q46" s="244"/>
    </row>
    <row r="47" spans="1:17" ht="24" customHeight="1" collapsed="1" x14ac:dyDescent="0.2">
      <c r="A47" s="270" t="s">
        <v>82</v>
      </c>
      <c r="B47" s="165"/>
      <c r="C47" s="180"/>
      <c r="D47" s="169"/>
      <c r="E47" s="224"/>
      <c r="F47" s="224"/>
      <c r="G47" s="224"/>
      <c r="H47" s="224"/>
      <c r="I47" s="224"/>
      <c r="O47" s="28"/>
      <c r="P47" s="180"/>
      <c r="Q47" s="169"/>
    </row>
  </sheetData>
  <mergeCells count="5">
    <mergeCell ref="C1:D1"/>
    <mergeCell ref="A4:D4"/>
    <mergeCell ref="J7:K7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8"/>
  <sheetViews>
    <sheetView view="pageBreakPreview" zoomScale="70" zoomScaleNormal="100" zoomScaleSheetLayoutView="70" workbookViewId="0">
      <selection activeCell="U8" sqref="U8"/>
    </sheetView>
  </sheetViews>
  <sheetFormatPr defaultRowHeight="12.75" x14ac:dyDescent="0.2"/>
  <cols>
    <col min="1" max="1" width="5.7109375" customWidth="1"/>
    <col min="2" max="2" width="38.85546875" customWidth="1"/>
    <col min="3" max="8" width="10.7109375" customWidth="1"/>
    <col min="9" max="9" width="11.5703125" customWidth="1"/>
    <col min="10" max="11" width="10.7109375" customWidth="1"/>
  </cols>
  <sheetData>
    <row r="1" spans="1:12" x14ac:dyDescent="0.2">
      <c r="F1" s="298" t="s">
        <v>233</v>
      </c>
      <c r="G1" s="298"/>
      <c r="H1" s="298"/>
      <c r="I1" s="298"/>
      <c r="J1" s="298"/>
      <c r="K1" s="298"/>
      <c r="L1" s="58"/>
    </row>
    <row r="2" spans="1:12" ht="54" customHeight="1" x14ac:dyDescent="0.2">
      <c r="F2" s="58"/>
      <c r="G2" s="58"/>
      <c r="H2" s="58"/>
      <c r="I2" s="298" t="s">
        <v>98</v>
      </c>
      <c r="J2" s="298"/>
      <c r="K2" s="298"/>
      <c r="L2" s="58"/>
    </row>
    <row r="3" spans="1:12" x14ac:dyDescent="0.2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77.25" customHeight="1" x14ac:dyDescent="0.2">
      <c r="B4" s="334" t="s">
        <v>215</v>
      </c>
      <c r="C4" s="334"/>
      <c r="D4" s="334"/>
      <c r="E4" s="334"/>
      <c r="F4" s="334"/>
      <c r="G4" s="334"/>
      <c r="H4" s="334"/>
      <c r="I4" s="334"/>
      <c r="J4" s="334"/>
      <c r="K4" s="334"/>
    </row>
    <row r="5" spans="1:12" ht="15.75" x14ac:dyDescent="0.2"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ht="34.5" customHeight="1" x14ac:dyDescent="0.2">
      <c r="A6" s="338" t="s">
        <v>148</v>
      </c>
      <c r="B6" s="338"/>
      <c r="C6" s="338" t="s">
        <v>149</v>
      </c>
      <c r="D6" s="338"/>
      <c r="E6" s="338"/>
      <c r="F6" s="338" t="s">
        <v>150</v>
      </c>
      <c r="G6" s="338"/>
      <c r="H6" s="338"/>
      <c r="I6" s="301" t="s">
        <v>151</v>
      </c>
      <c r="J6" s="302"/>
      <c r="K6" s="337"/>
    </row>
    <row r="7" spans="1:12" ht="46.5" customHeight="1" x14ac:dyDescent="0.2">
      <c r="A7" s="338"/>
      <c r="B7" s="338"/>
      <c r="C7" s="32" t="s">
        <v>37</v>
      </c>
      <c r="D7" s="32" t="s">
        <v>152</v>
      </c>
      <c r="E7" s="32" t="s">
        <v>153</v>
      </c>
      <c r="F7" s="32" t="s">
        <v>37</v>
      </c>
      <c r="G7" s="32" t="s">
        <v>152</v>
      </c>
      <c r="H7" s="32" t="s">
        <v>153</v>
      </c>
      <c r="I7" s="32" t="s">
        <v>37</v>
      </c>
      <c r="J7" s="32" t="s">
        <v>152</v>
      </c>
      <c r="K7" s="32" t="s">
        <v>153</v>
      </c>
    </row>
    <row r="8" spans="1:12" ht="48.75" customHeight="1" x14ac:dyDescent="0.2">
      <c r="A8" s="73" t="s">
        <v>90</v>
      </c>
      <c r="B8" s="67" t="s">
        <v>154</v>
      </c>
      <c r="C8" s="207">
        <v>118</v>
      </c>
      <c r="D8" s="207">
        <v>13</v>
      </c>
      <c r="E8" s="207">
        <v>0</v>
      </c>
      <c r="F8" s="203">
        <v>763.89</v>
      </c>
      <c r="G8" s="203">
        <v>97.22</v>
      </c>
      <c r="H8" s="203">
        <v>0</v>
      </c>
      <c r="I8" s="203">
        <v>1493.8313000000001</v>
      </c>
      <c r="J8" s="203">
        <v>401.99606</v>
      </c>
      <c r="K8" s="203">
        <v>0</v>
      </c>
    </row>
    <row r="9" spans="1:12" ht="15.75" x14ac:dyDescent="0.2">
      <c r="A9" s="74"/>
      <c r="B9" s="76" t="s">
        <v>155</v>
      </c>
      <c r="C9" s="207">
        <v>103</v>
      </c>
      <c r="D9" s="207">
        <v>11</v>
      </c>
      <c r="E9" s="207">
        <v>0</v>
      </c>
      <c r="F9" s="203">
        <v>687.69</v>
      </c>
      <c r="G9" s="203">
        <v>82.22</v>
      </c>
      <c r="H9" s="203">
        <v>0</v>
      </c>
      <c r="I9" s="203">
        <v>48.008299999999998</v>
      </c>
      <c r="J9" s="203">
        <v>5.1271000000000004</v>
      </c>
      <c r="K9" s="203">
        <v>0</v>
      </c>
    </row>
    <row r="10" spans="1:12" ht="24" customHeight="1" x14ac:dyDescent="0.2">
      <c r="A10" s="75"/>
      <c r="B10" s="77" t="s">
        <v>158</v>
      </c>
      <c r="C10" s="208"/>
      <c r="D10" s="208"/>
      <c r="E10" s="208"/>
      <c r="F10" s="204"/>
      <c r="G10" s="204"/>
      <c r="H10" s="204"/>
      <c r="I10" s="204"/>
      <c r="J10" s="204"/>
      <c r="K10" s="204"/>
    </row>
    <row r="11" spans="1:12" ht="24" customHeight="1" x14ac:dyDescent="0.2">
      <c r="A11" s="73" t="s">
        <v>30</v>
      </c>
      <c r="B11" s="67" t="s">
        <v>159</v>
      </c>
      <c r="C11" s="209">
        <v>4</v>
      </c>
      <c r="D11" s="209">
        <v>3</v>
      </c>
      <c r="E11" s="209">
        <v>0</v>
      </c>
      <c r="F11" s="205">
        <v>136.9</v>
      </c>
      <c r="G11" s="205">
        <v>71</v>
      </c>
      <c r="H11" s="205">
        <v>0</v>
      </c>
      <c r="I11" s="205">
        <v>71.384339999999995</v>
      </c>
      <c r="J11" s="205">
        <v>209.89617000000001</v>
      </c>
      <c r="K11" s="205">
        <v>0</v>
      </c>
    </row>
    <row r="12" spans="1:12" ht="15.75" x14ac:dyDescent="0.2">
      <c r="A12" s="74"/>
      <c r="B12" s="76" t="s">
        <v>155</v>
      </c>
      <c r="C12" s="207">
        <v>1</v>
      </c>
      <c r="D12" s="207">
        <v>1</v>
      </c>
      <c r="E12" s="207">
        <v>0</v>
      </c>
      <c r="F12" s="203">
        <v>35</v>
      </c>
      <c r="G12" s="203">
        <v>16</v>
      </c>
      <c r="H12" s="203">
        <v>0</v>
      </c>
      <c r="I12" s="203">
        <v>40.866309999999999</v>
      </c>
      <c r="J12" s="203">
        <v>196.92992000000001</v>
      </c>
      <c r="K12" s="203">
        <v>0</v>
      </c>
    </row>
    <row r="13" spans="1:12" ht="24" customHeight="1" x14ac:dyDescent="0.2">
      <c r="A13" s="75"/>
      <c r="B13" s="77" t="s">
        <v>160</v>
      </c>
      <c r="C13" s="208"/>
      <c r="D13" s="208"/>
      <c r="E13" s="208"/>
      <c r="F13" s="204"/>
      <c r="G13" s="204"/>
      <c r="H13" s="204"/>
      <c r="I13" s="204"/>
      <c r="J13" s="204"/>
      <c r="K13" s="204"/>
    </row>
    <row r="14" spans="1:12" ht="24" customHeight="1" x14ac:dyDescent="0.2">
      <c r="A14" s="73" t="s">
        <v>91</v>
      </c>
      <c r="B14" s="67" t="s">
        <v>161</v>
      </c>
      <c r="C14" s="207">
        <v>0</v>
      </c>
      <c r="D14" s="207">
        <v>0</v>
      </c>
      <c r="E14" s="207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</row>
    <row r="15" spans="1:12" ht="15.75" x14ac:dyDescent="0.2">
      <c r="A15" s="74"/>
      <c r="B15" s="76" t="s">
        <v>155</v>
      </c>
      <c r="C15" s="210">
        <v>0</v>
      </c>
      <c r="D15" s="210">
        <v>0</v>
      </c>
      <c r="E15" s="210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</row>
    <row r="16" spans="1:12" ht="24" customHeight="1" x14ac:dyDescent="0.2">
      <c r="A16" s="75"/>
      <c r="B16" s="77" t="s">
        <v>162</v>
      </c>
      <c r="C16" s="208"/>
      <c r="D16" s="208"/>
      <c r="E16" s="208"/>
      <c r="F16" s="204"/>
      <c r="G16" s="204"/>
      <c r="H16" s="204"/>
      <c r="I16" s="204"/>
      <c r="J16" s="204"/>
      <c r="K16" s="204"/>
    </row>
    <row r="17" spans="1:11" ht="15.75" x14ac:dyDescent="0.2">
      <c r="A17" s="73" t="s">
        <v>92</v>
      </c>
      <c r="B17" s="67" t="s">
        <v>163</v>
      </c>
      <c r="C17" s="208">
        <v>0</v>
      </c>
      <c r="D17" s="208">
        <v>0</v>
      </c>
      <c r="E17" s="208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</row>
    <row r="18" spans="1:11" ht="15.75" x14ac:dyDescent="0.2">
      <c r="A18" s="74"/>
      <c r="B18" s="76" t="s">
        <v>155</v>
      </c>
      <c r="C18" s="210">
        <v>0</v>
      </c>
      <c r="D18" s="210">
        <v>0</v>
      </c>
      <c r="E18" s="210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</row>
    <row r="19" spans="1:11" ht="24" customHeight="1" x14ac:dyDescent="0.2">
      <c r="A19" s="75"/>
      <c r="B19" s="77" t="s">
        <v>162</v>
      </c>
      <c r="C19" s="208"/>
      <c r="D19" s="208"/>
      <c r="E19" s="208"/>
      <c r="F19" s="204"/>
      <c r="G19" s="204"/>
      <c r="H19" s="204"/>
      <c r="I19" s="204"/>
      <c r="J19" s="204"/>
      <c r="K19" s="204"/>
    </row>
    <row r="20" spans="1:11" ht="15.75" x14ac:dyDescent="0.2">
      <c r="A20" s="73" t="s">
        <v>93</v>
      </c>
      <c r="B20" s="67" t="s">
        <v>164</v>
      </c>
      <c r="C20" s="209">
        <v>0</v>
      </c>
      <c r="D20" s="209">
        <v>0</v>
      </c>
      <c r="E20" s="209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</row>
    <row r="21" spans="1:11" ht="15.75" x14ac:dyDescent="0.2">
      <c r="A21" s="74"/>
      <c r="B21" s="76" t="s">
        <v>155</v>
      </c>
      <c r="C21" s="207">
        <v>0</v>
      </c>
      <c r="D21" s="207">
        <v>0</v>
      </c>
      <c r="E21" s="207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</row>
    <row r="22" spans="1:11" ht="24" customHeight="1" x14ac:dyDescent="0.2">
      <c r="A22" s="75"/>
      <c r="B22" s="77" t="s">
        <v>162</v>
      </c>
      <c r="C22" s="208"/>
      <c r="D22" s="208"/>
      <c r="E22" s="208"/>
      <c r="F22" s="204"/>
      <c r="G22" s="204"/>
      <c r="H22" s="204"/>
      <c r="I22" s="204"/>
      <c r="J22" s="204"/>
      <c r="K22" s="204"/>
    </row>
    <row r="23" spans="1:11" ht="15.75" x14ac:dyDescent="0.2">
      <c r="A23" s="28" t="s">
        <v>94</v>
      </c>
      <c r="B23" s="67" t="s">
        <v>165</v>
      </c>
      <c r="C23" s="209">
        <v>0</v>
      </c>
      <c r="D23" s="209">
        <v>0</v>
      </c>
      <c r="E23" s="209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</row>
    <row r="26" spans="1:11" ht="15.75" x14ac:dyDescent="0.25">
      <c r="A26" s="71" t="s">
        <v>166</v>
      </c>
      <c r="B26" s="277" t="s">
        <v>168</v>
      </c>
      <c r="C26" s="277"/>
      <c r="D26" s="277"/>
      <c r="E26" s="277"/>
      <c r="F26" s="277"/>
      <c r="G26" s="277"/>
      <c r="H26" s="277"/>
      <c r="I26" s="277"/>
      <c r="J26" s="277"/>
      <c r="K26" s="277"/>
    </row>
    <row r="27" spans="1:11" ht="98.25" customHeight="1" x14ac:dyDescent="0.25">
      <c r="A27" s="72" t="s">
        <v>167</v>
      </c>
      <c r="B27" s="339" t="s">
        <v>169</v>
      </c>
      <c r="C27" s="339"/>
      <c r="D27" s="339"/>
      <c r="E27" s="339"/>
      <c r="F27" s="339"/>
      <c r="G27" s="339"/>
      <c r="H27" s="339"/>
      <c r="I27" s="339"/>
      <c r="J27" s="339"/>
      <c r="K27" s="339"/>
    </row>
    <row r="28" spans="1:11" ht="15.75" x14ac:dyDescent="0.25">
      <c r="A28" s="72" t="s">
        <v>213</v>
      </c>
      <c r="B28" s="339" t="s">
        <v>234</v>
      </c>
      <c r="C28" s="339"/>
      <c r="D28" s="339"/>
      <c r="E28" s="339"/>
      <c r="F28" s="339"/>
      <c r="G28" s="339"/>
      <c r="H28" s="339"/>
      <c r="I28" s="339"/>
      <c r="J28" s="339"/>
      <c r="K28" s="339"/>
    </row>
  </sheetData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8"/>
  <sheetViews>
    <sheetView view="pageBreakPreview" zoomScale="70" zoomScaleNormal="100" zoomScaleSheetLayoutView="70" workbookViewId="0">
      <selection activeCell="B4" sqref="B4:H4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298" t="s">
        <v>235</v>
      </c>
      <c r="G1" s="298"/>
      <c r="H1" s="298"/>
      <c r="I1" s="58"/>
    </row>
    <row r="2" spans="1:9" ht="55.5" customHeight="1" x14ac:dyDescent="0.2">
      <c r="F2" s="58"/>
      <c r="G2" s="298" t="s">
        <v>98</v>
      </c>
      <c r="H2" s="298"/>
      <c r="I2" s="58"/>
    </row>
    <row r="3" spans="1:9" x14ac:dyDescent="0.2">
      <c r="B3" s="19"/>
      <c r="C3" s="19"/>
      <c r="D3" s="19"/>
      <c r="E3" s="19"/>
      <c r="F3" s="19"/>
      <c r="G3" s="19"/>
      <c r="H3" s="19"/>
    </row>
    <row r="4" spans="1:9" ht="77.25" customHeight="1" x14ac:dyDescent="0.2">
      <c r="B4" s="334" t="s">
        <v>214</v>
      </c>
      <c r="C4" s="334"/>
      <c r="D4" s="334"/>
      <c r="E4" s="334"/>
      <c r="F4" s="334"/>
      <c r="G4" s="334"/>
      <c r="H4" s="334"/>
    </row>
    <row r="5" spans="1:9" ht="15.75" x14ac:dyDescent="0.2">
      <c r="B5" s="68"/>
      <c r="C5" s="68"/>
      <c r="D5" s="68"/>
      <c r="E5" s="68"/>
      <c r="F5" s="68"/>
      <c r="G5" s="68"/>
      <c r="H5" s="68"/>
    </row>
    <row r="6" spans="1:9" ht="34.5" customHeight="1" x14ac:dyDescent="0.2">
      <c r="A6" s="338" t="s">
        <v>148</v>
      </c>
      <c r="B6" s="338"/>
      <c r="C6" s="338" t="s">
        <v>170</v>
      </c>
      <c r="D6" s="338"/>
      <c r="E6" s="338"/>
      <c r="F6" s="338" t="s">
        <v>150</v>
      </c>
      <c r="G6" s="338"/>
      <c r="H6" s="338"/>
    </row>
    <row r="7" spans="1:9" ht="46.5" customHeight="1" x14ac:dyDescent="0.2">
      <c r="A7" s="338"/>
      <c r="B7" s="338"/>
      <c r="C7" s="32" t="s">
        <v>37</v>
      </c>
      <c r="D7" s="32" t="s">
        <v>152</v>
      </c>
      <c r="E7" s="32" t="s">
        <v>153</v>
      </c>
      <c r="F7" s="32" t="s">
        <v>37</v>
      </c>
      <c r="G7" s="32" t="s">
        <v>152</v>
      </c>
      <c r="H7" s="32" t="s">
        <v>153</v>
      </c>
    </row>
    <row r="8" spans="1:9" ht="48.75" customHeight="1" x14ac:dyDescent="0.2">
      <c r="A8" s="73" t="s">
        <v>90</v>
      </c>
      <c r="B8" s="67" t="s">
        <v>154</v>
      </c>
      <c r="C8" s="207">
        <v>130</v>
      </c>
      <c r="D8" s="207">
        <v>19</v>
      </c>
      <c r="E8" s="207">
        <v>0</v>
      </c>
      <c r="F8" s="203">
        <v>832.79399999999998</v>
      </c>
      <c r="G8" s="203">
        <v>151.38</v>
      </c>
      <c r="H8" s="203">
        <v>0</v>
      </c>
    </row>
    <row r="9" spans="1:9" ht="15.75" x14ac:dyDescent="0.2">
      <c r="A9" s="74"/>
      <c r="B9" s="76" t="s">
        <v>155</v>
      </c>
      <c r="C9" s="207">
        <v>108</v>
      </c>
      <c r="D9" s="207">
        <v>11</v>
      </c>
      <c r="E9" s="207">
        <v>0</v>
      </c>
      <c r="F9" s="203">
        <v>712.59</v>
      </c>
      <c r="G9" s="203">
        <v>82.22</v>
      </c>
      <c r="H9" s="203">
        <v>0</v>
      </c>
    </row>
    <row r="10" spans="1:9" ht="24" customHeight="1" x14ac:dyDescent="0.2">
      <c r="A10" s="75"/>
      <c r="B10" s="77" t="s">
        <v>158</v>
      </c>
      <c r="C10" s="208"/>
      <c r="D10" s="208"/>
      <c r="E10" s="208"/>
      <c r="F10" s="204"/>
      <c r="G10" s="204"/>
      <c r="H10" s="204"/>
    </row>
    <row r="11" spans="1:9" ht="24" customHeight="1" x14ac:dyDescent="0.2">
      <c r="A11" s="73" t="s">
        <v>30</v>
      </c>
      <c r="B11" s="67" t="s">
        <v>159</v>
      </c>
      <c r="C11" s="212">
        <v>4</v>
      </c>
      <c r="D11" s="212">
        <v>4</v>
      </c>
      <c r="E11" s="212">
        <v>0</v>
      </c>
      <c r="F11" s="211">
        <v>136.9</v>
      </c>
      <c r="G11" s="211">
        <v>96</v>
      </c>
      <c r="H11" s="211">
        <v>0</v>
      </c>
    </row>
    <row r="12" spans="1:9" ht="15.75" x14ac:dyDescent="0.2">
      <c r="A12" s="74"/>
      <c r="B12" s="76" t="s">
        <v>155</v>
      </c>
      <c r="C12" s="207">
        <v>1</v>
      </c>
      <c r="D12" s="207">
        <v>1</v>
      </c>
      <c r="E12" s="207">
        <v>0</v>
      </c>
      <c r="F12" s="203">
        <v>35</v>
      </c>
      <c r="G12" s="203">
        <v>16</v>
      </c>
      <c r="H12" s="203">
        <v>0</v>
      </c>
    </row>
    <row r="13" spans="1:9" ht="24" customHeight="1" x14ac:dyDescent="0.2">
      <c r="A13" s="75"/>
      <c r="B13" s="77" t="s">
        <v>160</v>
      </c>
      <c r="C13" s="208"/>
      <c r="D13" s="208"/>
      <c r="E13" s="208"/>
      <c r="F13" s="204"/>
      <c r="G13" s="204"/>
      <c r="H13" s="204"/>
    </row>
    <row r="14" spans="1:9" ht="24" customHeight="1" x14ac:dyDescent="0.2">
      <c r="A14" s="73" t="s">
        <v>91</v>
      </c>
      <c r="B14" s="67" t="s">
        <v>161</v>
      </c>
      <c r="C14" s="208">
        <v>0</v>
      </c>
      <c r="D14" s="208">
        <v>0</v>
      </c>
      <c r="E14" s="208">
        <v>0</v>
      </c>
      <c r="F14" s="204">
        <v>0</v>
      </c>
      <c r="G14" s="204">
        <v>0</v>
      </c>
      <c r="H14" s="204">
        <v>0</v>
      </c>
    </row>
    <row r="15" spans="1:9" ht="15.75" x14ac:dyDescent="0.2">
      <c r="A15" s="74"/>
      <c r="B15" s="76" t="s">
        <v>155</v>
      </c>
      <c r="C15" s="210">
        <v>0</v>
      </c>
      <c r="D15" s="210">
        <v>0</v>
      </c>
      <c r="E15" s="210">
        <v>0</v>
      </c>
      <c r="F15" s="206">
        <v>0</v>
      </c>
      <c r="G15" s="213">
        <v>0</v>
      </c>
      <c r="H15" s="206">
        <v>0</v>
      </c>
    </row>
    <row r="16" spans="1:9" ht="24" customHeight="1" x14ac:dyDescent="0.2">
      <c r="A16" s="75"/>
      <c r="B16" s="77" t="s">
        <v>162</v>
      </c>
      <c r="C16" s="208"/>
      <c r="D16" s="208"/>
      <c r="E16" s="208"/>
      <c r="F16" s="204"/>
      <c r="G16" s="204"/>
      <c r="H16" s="204"/>
    </row>
    <row r="17" spans="1:8" ht="15.75" x14ac:dyDescent="0.2">
      <c r="A17" s="73" t="s">
        <v>92</v>
      </c>
      <c r="B17" s="67" t="s">
        <v>163</v>
      </c>
      <c r="C17" s="207">
        <v>0</v>
      </c>
      <c r="D17" s="207">
        <v>2</v>
      </c>
      <c r="E17" s="207">
        <v>0</v>
      </c>
      <c r="F17" s="203">
        <v>0</v>
      </c>
      <c r="G17" s="203">
        <v>1990</v>
      </c>
      <c r="H17" s="203">
        <v>0</v>
      </c>
    </row>
    <row r="18" spans="1:8" ht="15.75" x14ac:dyDescent="0.2">
      <c r="A18" s="74"/>
      <c r="B18" s="76" t="s">
        <v>155</v>
      </c>
      <c r="C18" s="207">
        <v>0</v>
      </c>
      <c r="D18" s="207">
        <v>0</v>
      </c>
      <c r="E18" s="207">
        <v>0</v>
      </c>
      <c r="F18" s="203">
        <v>0</v>
      </c>
      <c r="G18" s="203">
        <v>0</v>
      </c>
      <c r="H18" s="203">
        <v>0</v>
      </c>
    </row>
    <row r="19" spans="1:8" ht="24" customHeight="1" x14ac:dyDescent="0.2">
      <c r="A19" s="75"/>
      <c r="B19" s="77" t="s">
        <v>162</v>
      </c>
      <c r="C19" s="208"/>
      <c r="D19" s="208"/>
      <c r="E19" s="208"/>
      <c r="F19" s="204"/>
      <c r="G19" s="204"/>
      <c r="H19" s="204"/>
    </row>
    <row r="20" spans="1:8" ht="15.75" x14ac:dyDescent="0.2">
      <c r="A20" s="73" t="s">
        <v>93</v>
      </c>
      <c r="B20" s="67" t="s">
        <v>164</v>
      </c>
      <c r="C20" s="208">
        <v>0</v>
      </c>
      <c r="D20" s="208">
        <v>0</v>
      </c>
      <c r="E20" s="208">
        <v>0</v>
      </c>
      <c r="F20" s="204">
        <v>0</v>
      </c>
      <c r="G20" s="204">
        <v>0</v>
      </c>
      <c r="H20" s="204">
        <v>0</v>
      </c>
    </row>
    <row r="21" spans="1:8" ht="15.75" x14ac:dyDescent="0.2">
      <c r="A21" s="74"/>
      <c r="B21" s="76" t="s">
        <v>155</v>
      </c>
      <c r="C21" s="210">
        <v>0</v>
      </c>
      <c r="D21" s="210">
        <v>0</v>
      </c>
      <c r="E21" s="210">
        <v>0</v>
      </c>
      <c r="F21" s="206">
        <v>0</v>
      </c>
      <c r="G21" s="213">
        <v>0</v>
      </c>
      <c r="H21" s="206">
        <v>0</v>
      </c>
    </row>
    <row r="22" spans="1:8" ht="24" customHeight="1" x14ac:dyDescent="0.2">
      <c r="A22" s="75"/>
      <c r="B22" s="77" t="s">
        <v>162</v>
      </c>
      <c r="C22" s="208"/>
      <c r="D22" s="208"/>
      <c r="E22" s="208"/>
      <c r="F22" s="204"/>
      <c r="G22" s="204"/>
      <c r="H22" s="204"/>
    </row>
    <row r="23" spans="1:8" ht="15.75" x14ac:dyDescent="0.2">
      <c r="A23" s="28" t="s">
        <v>94</v>
      </c>
      <c r="B23" s="67" t="s">
        <v>165</v>
      </c>
      <c r="C23" s="209">
        <v>0</v>
      </c>
      <c r="D23" s="209">
        <v>0</v>
      </c>
      <c r="E23" s="209">
        <v>1</v>
      </c>
      <c r="F23" s="205">
        <v>0</v>
      </c>
      <c r="G23" s="214">
        <v>0</v>
      </c>
      <c r="H23" s="205">
        <v>25000</v>
      </c>
    </row>
    <row r="26" spans="1:8" ht="15.75" x14ac:dyDescent="0.25">
      <c r="A26" s="71" t="s">
        <v>166</v>
      </c>
      <c r="B26" s="277" t="s">
        <v>168</v>
      </c>
      <c r="C26" s="277"/>
      <c r="D26" s="277"/>
      <c r="E26" s="277"/>
      <c r="F26" s="277"/>
      <c r="G26" s="277"/>
      <c r="H26" s="277"/>
    </row>
    <row r="27" spans="1:8" ht="98.25" customHeight="1" x14ac:dyDescent="0.25">
      <c r="A27" s="72" t="s">
        <v>167</v>
      </c>
      <c r="B27" s="339" t="s">
        <v>169</v>
      </c>
      <c r="C27" s="339"/>
      <c r="D27" s="339"/>
      <c r="E27" s="339"/>
      <c r="F27" s="339"/>
      <c r="G27" s="339"/>
      <c r="H27" s="339"/>
    </row>
    <row r="28" spans="1:8" ht="15.75" x14ac:dyDescent="0.25">
      <c r="A28" s="72" t="s">
        <v>213</v>
      </c>
      <c r="B28" s="339" t="s">
        <v>234</v>
      </c>
      <c r="C28" s="339"/>
      <c r="D28" s="339"/>
      <c r="E28" s="339"/>
      <c r="F28" s="339"/>
      <c r="G28" s="339"/>
      <c r="H28" s="339"/>
    </row>
  </sheetData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Приложение 2</vt:lpstr>
      <vt:lpstr>Приложение 3</vt:lpstr>
      <vt:lpstr>Приложение 4 </vt:lpstr>
      <vt:lpstr>Приложение 5 </vt:lpstr>
      <vt:lpstr>Приложение 6</vt:lpstr>
      <vt:lpstr>Приложение 7</vt:lpstr>
      <vt:lpstr>Приложение 8</vt:lpstr>
      <vt:lpstr>Приложение 9</vt:lpstr>
      <vt:lpstr>'Приложение 4 '!Заголовки_для_печати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Носачев Алексей Викторович</cp:lastModifiedBy>
  <cp:lastPrinted>2016-10-20T13:17:26Z</cp:lastPrinted>
  <dcterms:created xsi:type="dcterms:W3CDTF">2006-07-26T11:25:38Z</dcterms:created>
  <dcterms:modified xsi:type="dcterms:W3CDTF">2016-10-20T13:28:05Z</dcterms:modified>
</cp:coreProperties>
</file>